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4"/>
  </bookViews>
  <sheets>
    <sheet name="様式１　個票" sheetId="1" r:id="rId1"/>
    <sheet name="様式2(一覧)" sheetId="2" r:id="rId2"/>
    <sheet name="様式2-1" sheetId="5" r:id="rId3"/>
    <sheet name="様式2-2" sheetId="4" r:id="rId4"/>
    <sheet name="様式2-3" sheetId="7" r:id="rId5"/>
    <sheet name="選択肢" sheetId="8" r:id="rId6"/>
    <sheet name="Sheet3" sheetId="3" r:id="rId7"/>
  </sheets>
  <definedNames>
    <definedName name="_xlnm.Print_Area" localSheetId="0">'様式１　個票'!$A$1:$J$52</definedName>
    <definedName name="_xlnm.Print_Area" localSheetId="4">'様式2-3'!$A$1:$AN$41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1" l="1"/>
  <c r="O28" i="2" l="1"/>
  <c r="O29" i="2"/>
  <c r="O30" i="2"/>
  <c r="O31" i="2"/>
  <c r="O32" i="2"/>
  <c r="O33" i="2"/>
  <c r="O34" i="2"/>
  <c r="O35" i="2"/>
  <c r="O36" i="2"/>
  <c r="J2" i="7"/>
  <c r="J2" i="4"/>
  <c r="O2" i="5"/>
  <c r="G4" i="1" l="1"/>
  <c r="C4" i="1"/>
  <c r="G3" i="1"/>
  <c r="H8" i="1" l="1"/>
  <c r="H7" i="1"/>
  <c r="H5" i="1"/>
  <c r="C3" i="1" l="1"/>
  <c r="C5" i="1" s="1"/>
  <c r="G2" i="1" l="1"/>
  <c r="AN8" i="7" l="1"/>
  <c r="O8" i="2" s="1"/>
  <c r="AN9" i="7"/>
  <c r="AN10" i="7"/>
  <c r="O10" i="2" s="1"/>
  <c r="AN11" i="7"/>
  <c r="AN12" i="7"/>
  <c r="O12" i="2" s="1"/>
  <c r="AN13" i="7"/>
  <c r="AN14" i="7"/>
  <c r="O14" i="2" s="1"/>
  <c r="AN15" i="7"/>
  <c r="AN16" i="7"/>
  <c r="O16" i="2" s="1"/>
  <c r="AN17" i="7"/>
  <c r="AN18" i="7"/>
  <c r="O18" i="2" s="1"/>
  <c r="AN19" i="7"/>
  <c r="AN20" i="7"/>
  <c r="O20" i="2" s="1"/>
  <c r="AN21" i="7"/>
  <c r="AN22" i="7"/>
  <c r="O22" i="2" s="1"/>
  <c r="AN23" i="7"/>
  <c r="AN24" i="7"/>
  <c r="O24" i="2" s="1"/>
  <c r="AN25" i="7"/>
  <c r="AN26" i="7"/>
  <c r="O26" i="2" s="1"/>
  <c r="AN27" i="7"/>
  <c r="O27" i="2" s="1"/>
  <c r="AN28" i="7"/>
  <c r="AN29" i="7"/>
  <c r="AN30" i="7"/>
  <c r="AN31" i="7"/>
  <c r="AN32" i="7"/>
  <c r="AN33" i="7"/>
  <c r="AN34" i="7"/>
  <c r="AN35" i="7"/>
  <c r="AN36" i="7"/>
  <c r="AN7" i="7"/>
  <c r="L33" i="2"/>
  <c r="L34" i="2"/>
  <c r="L35" i="2"/>
  <c r="L36" i="2"/>
  <c r="O8" i="4"/>
  <c r="P8" i="4"/>
  <c r="O9" i="4"/>
  <c r="P9" i="4"/>
  <c r="O10" i="4"/>
  <c r="P10" i="4"/>
  <c r="O11" i="4"/>
  <c r="P11" i="4"/>
  <c r="O12" i="4"/>
  <c r="P12" i="4"/>
  <c r="O13" i="4"/>
  <c r="P13" i="4"/>
  <c r="O14" i="4"/>
  <c r="P14" i="4"/>
  <c r="O15" i="4"/>
  <c r="P15" i="4"/>
  <c r="O16" i="4"/>
  <c r="P16" i="4"/>
  <c r="O17" i="4"/>
  <c r="P17" i="4"/>
  <c r="O18" i="4"/>
  <c r="P18" i="4"/>
  <c r="O19" i="4"/>
  <c r="P19" i="4"/>
  <c r="O20" i="4"/>
  <c r="P20" i="4"/>
  <c r="O21" i="4"/>
  <c r="P21" i="4"/>
  <c r="O22" i="4"/>
  <c r="P22" i="4"/>
  <c r="O23" i="4"/>
  <c r="P23" i="4"/>
  <c r="O24" i="4"/>
  <c r="P24" i="4"/>
  <c r="O25" i="4"/>
  <c r="P25" i="4"/>
  <c r="O26" i="4"/>
  <c r="P26" i="4"/>
  <c r="O27" i="4"/>
  <c r="P27" i="4"/>
  <c r="O28" i="4"/>
  <c r="P28" i="4"/>
  <c r="O29" i="4"/>
  <c r="P29" i="4"/>
  <c r="O30" i="4"/>
  <c r="P30" i="4"/>
  <c r="O31" i="4"/>
  <c r="P31" i="4"/>
  <c r="O32" i="4"/>
  <c r="P32" i="4"/>
  <c r="O33" i="4"/>
  <c r="P33" i="4"/>
  <c r="O34" i="4"/>
  <c r="P34" i="4"/>
  <c r="O35" i="4"/>
  <c r="P35" i="4"/>
  <c r="O36" i="4"/>
  <c r="P36" i="4"/>
  <c r="P7" i="4"/>
  <c r="O7" i="4"/>
  <c r="AM8" i="7"/>
  <c r="AM9" i="7"/>
  <c r="AM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7" i="7"/>
  <c r="M33" i="2"/>
  <c r="M34" i="2"/>
  <c r="M35" i="2"/>
  <c r="M36" i="2"/>
  <c r="A30" i="7"/>
  <c r="A31" i="7"/>
  <c r="A32" i="7"/>
  <c r="A33" i="7"/>
  <c r="A34" i="7"/>
  <c r="B29" i="7"/>
  <c r="B25" i="7"/>
  <c r="B26" i="7"/>
  <c r="B27" i="7"/>
  <c r="B28" i="7"/>
  <c r="A25" i="7"/>
  <c r="A26" i="7"/>
  <c r="A27" i="7"/>
  <c r="A28" i="7"/>
  <c r="A29" i="7"/>
  <c r="B24" i="4"/>
  <c r="B25" i="4"/>
  <c r="B26" i="4"/>
  <c r="B27" i="4"/>
  <c r="B28" i="4"/>
  <c r="B29" i="4"/>
  <c r="B30" i="4"/>
  <c r="B31" i="4"/>
  <c r="B32" i="4"/>
  <c r="B33" i="4"/>
  <c r="B34" i="4"/>
  <c r="B35" i="4"/>
  <c r="A33" i="4"/>
  <c r="A34" i="4"/>
  <c r="A35" i="4"/>
  <c r="A24" i="4"/>
  <c r="A25" i="4"/>
  <c r="A26" i="4"/>
  <c r="A27" i="4"/>
  <c r="A28" i="4"/>
  <c r="A29" i="4"/>
  <c r="A30" i="4"/>
  <c r="A31" i="4"/>
  <c r="A32" i="4"/>
  <c r="B21" i="5"/>
  <c r="K21" i="5" s="1"/>
  <c r="B22" i="5"/>
  <c r="K22" i="5" s="1"/>
  <c r="L22" i="2" s="1"/>
  <c r="M22" i="2" s="1"/>
  <c r="B23" i="5"/>
  <c r="T23" i="5" s="1"/>
  <c r="B24" i="5"/>
  <c r="K24" i="5" s="1"/>
  <c r="L24" i="2" s="1"/>
  <c r="M24" i="2" s="1"/>
  <c r="B25" i="5"/>
  <c r="K25" i="5" s="1"/>
  <c r="B26" i="5"/>
  <c r="K26" i="5" s="1"/>
  <c r="L26" i="2" s="1"/>
  <c r="M26" i="2" s="1"/>
  <c r="B27" i="5"/>
  <c r="T27" i="5" s="1"/>
  <c r="B28" i="5"/>
  <c r="K28" i="5" s="1"/>
  <c r="L28" i="2" s="1"/>
  <c r="M28" i="2" s="1"/>
  <c r="B29" i="5"/>
  <c r="K29" i="5" s="1"/>
  <c r="L29" i="2" s="1"/>
  <c r="M29" i="2" s="1"/>
  <c r="B30" i="5"/>
  <c r="K30" i="5" s="1"/>
  <c r="L30" i="2" s="1"/>
  <c r="M30" i="2" s="1"/>
  <c r="B31" i="5"/>
  <c r="T31" i="5" s="1"/>
  <c r="B32" i="5"/>
  <c r="K32" i="5" s="1"/>
  <c r="L32" i="2" s="1"/>
  <c r="M32" i="2" s="1"/>
  <c r="B33" i="5"/>
  <c r="K33" i="5" s="1"/>
  <c r="B34" i="5"/>
  <c r="K34" i="5" s="1"/>
  <c r="B35" i="5"/>
  <c r="T35" i="5" s="1"/>
  <c r="A26" i="5"/>
  <c r="A27" i="5"/>
  <c r="A28" i="5"/>
  <c r="A29" i="5"/>
  <c r="A30" i="5"/>
  <c r="A31" i="5"/>
  <c r="A32" i="5"/>
  <c r="A33" i="5"/>
  <c r="A34" i="5"/>
  <c r="A35" i="5"/>
  <c r="L25" i="2" l="1"/>
  <c r="L21" i="2"/>
  <c r="O23" i="2"/>
  <c r="O19" i="2"/>
  <c r="O15" i="2"/>
  <c r="O11" i="2"/>
  <c r="O25" i="2"/>
  <c r="O21" i="2"/>
  <c r="O17" i="2"/>
  <c r="O13" i="2"/>
  <c r="O9" i="2"/>
  <c r="K35" i="5"/>
  <c r="T34" i="5"/>
  <c r="K31" i="5"/>
  <c r="L31" i="2" s="1"/>
  <c r="M31" i="2" s="1"/>
  <c r="T30" i="5"/>
  <c r="K27" i="5"/>
  <c r="L27" i="2" s="1"/>
  <c r="M27" i="2" s="1"/>
  <c r="T26" i="5"/>
  <c r="K23" i="5"/>
  <c r="L23" i="2" s="1"/>
  <c r="T22" i="5"/>
  <c r="T33" i="5"/>
  <c r="T29" i="5"/>
  <c r="T25" i="5"/>
  <c r="T21" i="5"/>
  <c r="T32" i="5"/>
  <c r="T28" i="5"/>
  <c r="T24" i="5"/>
  <c r="J1" i="7"/>
  <c r="E2" i="7"/>
  <c r="O1" i="5"/>
  <c r="M25" i="2" l="1"/>
  <c r="M23" i="2"/>
  <c r="M21" i="2"/>
  <c r="J1" i="4"/>
  <c r="E2" i="4"/>
  <c r="J2" i="5"/>
  <c r="B36" i="7" l="1"/>
  <c r="A36" i="7"/>
  <c r="B35" i="7"/>
  <c r="A35" i="7"/>
  <c r="B34" i="7"/>
  <c r="B33" i="7"/>
  <c r="B32" i="7"/>
  <c r="B31" i="7"/>
  <c r="B30" i="7"/>
  <c r="B24" i="7"/>
  <c r="A24" i="7"/>
  <c r="B23" i="7"/>
  <c r="A23" i="7"/>
  <c r="B22" i="7"/>
  <c r="A22" i="7"/>
  <c r="B21" i="7"/>
  <c r="A21" i="7"/>
  <c r="B20" i="7"/>
  <c r="A20" i="7"/>
  <c r="B19" i="7"/>
  <c r="A19" i="7"/>
  <c r="B18" i="7"/>
  <c r="A18" i="7"/>
  <c r="B17" i="7"/>
  <c r="A17" i="7"/>
  <c r="B16" i="7"/>
  <c r="A16" i="7"/>
  <c r="B15" i="7"/>
  <c r="A15" i="7"/>
  <c r="B14" i="7"/>
  <c r="A14" i="7"/>
  <c r="B13" i="7"/>
  <c r="A13" i="7"/>
  <c r="B12" i="7"/>
  <c r="A12" i="7"/>
  <c r="B11" i="7"/>
  <c r="A11" i="7"/>
  <c r="B10" i="7"/>
  <c r="A10" i="7"/>
  <c r="B9" i="7"/>
  <c r="A9" i="7"/>
  <c r="B8" i="7"/>
  <c r="A8" i="7"/>
  <c r="B7" i="7"/>
  <c r="A7" i="7"/>
  <c r="B36" i="4"/>
  <c r="A36" i="4"/>
  <c r="B23" i="4"/>
  <c r="A23" i="4"/>
  <c r="B22" i="4"/>
  <c r="A22" i="4"/>
  <c r="B21" i="4"/>
  <c r="A21" i="4"/>
  <c r="B20" i="4"/>
  <c r="A20" i="4"/>
  <c r="B19" i="4"/>
  <c r="A19" i="4"/>
  <c r="B18" i="4"/>
  <c r="A18" i="4"/>
  <c r="B17" i="4"/>
  <c r="A17" i="4"/>
  <c r="B16" i="4"/>
  <c r="A16" i="4"/>
  <c r="B15" i="4"/>
  <c r="A15" i="4"/>
  <c r="B14" i="4"/>
  <c r="A14" i="4"/>
  <c r="B13" i="4"/>
  <c r="A13" i="4"/>
  <c r="B12" i="4"/>
  <c r="A12" i="4"/>
  <c r="B11" i="4"/>
  <c r="A11" i="4"/>
  <c r="B10" i="4"/>
  <c r="A10" i="4"/>
  <c r="B9" i="4"/>
  <c r="A9" i="4"/>
  <c r="B8" i="4"/>
  <c r="A8" i="4"/>
  <c r="B7" i="4"/>
  <c r="A7" i="4"/>
  <c r="A8" i="5"/>
  <c r="B8" i="5"/>
  <c r="K8" i="5" s="1"/>
  <c r="A9" i="5"/>
  <c r="B9" i="5"/>
  <c r="A10" i="5"/>
  <c r="B10" i="5"/>
  <c r="A11" i="5"/>
  <c r="B11" i="5"/>
  <c r="A12" i="5"/>
  <c r="B12" i="5"/>
  <c r="A13" i="5"/>
  <c r="B13" i="5"/>
  <c r="A14" i="5"/>
  <c r="B14" i="5"/>
  <c r="A15" i="5"/>
  <c r="B15" i="5"/>
  <c r="A16" i="5"/>
  <c r="B16" i="5"/>
  <c r="A17" i="5"/>
  <c r="B17" i="5"/>
  <c r="A18" i="5"/>
  <c r="B18" i="5"/>
  <c r="A19" i="5"/>
  <c r="B19" i="5"/>
  <c r="A20" i="5"/>
  <c r="B20" i="5"/>
  <c r="A21" i="5"/>
  <c r="A22" i="5"/>
  <c r="A23" i="5"/>
  <c r="A24" i="5"/>
  <c r="A25" i="5"/>
  <c r="A36" i="5"/>
  <c r="B36" i="5"/>
  <c r="B7" i="5"/>
  <c r="A7" i="5"/>
  <c r="E18" i="1" l="1"/>
  <c r="E14" i="1"/>
  <c r="E15" i="1"/>
  <c r="E17" i="1"/>
  <c r="E13" i="1"/>
  <c r="E19" i="1"/>
  <c r="E16" i="1"/>
  <c r="E12" i="1"/>
  <c r="G35" i="1"/>
  <c r="I34" i="1"/>
  <c r="B34" i="1"/>
  <c r="E33" i="1"/>
  <c r="H32" i="1"/>
  <c r="B32" i="1"/>
  <c r="E31" i="1"/>
  <c r="I30" i="1"/>
  <c r="D30" i="1"/>
  <c r="H35" i="1"/>
  <c r="D34" i="1"/>
  <c r="I32" i="1"/>
  <c r="B30" i="1"/>
  <c r="G34" i="1"/>
  <c r="E35" i="1"/>
  <c r="H34" i="1"/>
  <c r="I33" i="1"/>
  <c r="D33" i="1"/>
  <c r="G32" i="1"/>
  <c r="I31" i="1"/>
  <c r="D31" i="1"/>
  <c r="H30" i="1"/>
  <c r="G31" i="1"/>
  <c r="I35" i="1"/>
  <c r="D35" i="1"/>
  <c r="E34" i="1"/>
  <c r="H33" i="1"/>
  <c r="B33" i="1"/>
  <c r="E32" i="1"/>
  <c r="H31" i="1"/>
  <c r="B31" i="1"/>
  <c r="G30" i="1"/>
  <c r="B35" i="1"/>
  <c r="G33" i="1"/>
  <c r="D32" i="1"/>
  <c r="E30" i="1"/>
  <c r="G17" i="1"/>
  <c r="G13" i="1"/>
  <c r="G19" i="1"/>
  <c r="G16" i="1"/>
  <c r="G12" i="1"/>
  <c r="G15" i="1"/>
  <c r="G18" i="1"/>
  <c r="G14" i="1"/>
  <c r="F26" i="1"/>
  <c r="B25" i="1"/>
  <c r="H23" i="1"/>
  <c r="F24" i="1"/>
  <c r="B26" i="1"/>
  <c r="H24" i="1"/>
  <c r="F23" i="1"/>
  <c r="H25" i="1"/>
  <c r="B23" i="1"/>
  <c r="H26" i="1"/>
  <c r="F25" i="1"/>
  <c r="B24" i="1"/>
  <c r="L8" i="2"/>
  <c r="M8" i="2" s="1"/>
  <c r="K7" i="5"/>
  <c r="T7" i="5"/>
  <c r="T18" i="5"/>
  <c r="K18" i="5"/>
  <c r="L18" i="2" s="1"/>
  <c r="M18" i="2" s="1"/>
  <c r="K14" i="5"/>
  <c r="L14" i="2" s="1"/>
  <c r="M14" i="2" s="1"/>
  <c r="T14" i="5"/>
  <c r="K12" i="5"/>
  <c r="L12" i="2" s="1"/>
  <c r="M12" i="2" s="1"/>
  <c r="T12" i="5"/>
  <c r="K10" i="5"/>
  <c r="L10" i="2" s="1"/>
  <c r="M10" i="2" s="1"/>
  <c r="T10" i="5"/>
  <c r="T8" i="5"/>
  <c r="K20" i="5"/>
  <c r="L20" i="2" s="1"/>
  <c r="M20" i="2" s="1"/>
  <c r="T20" i="5"/>
  <c r="K36" i="5"/>
  <c r="T36" i="5"/>
  <c r="O7" i="2"/>
  <c r="D8" i="1" s="1"/>
  <c r="K16" i="5"/>
  <c r="L16" i="2" s="1"/>
  <c r="M16" i="2" s="1"/>
  <c r="T16" i="5"/>
  <c r="T19" i="5"/>
  <c r="K19" i="5"/>
  <c r="L19" i="2" s="1"/>
  <c r="M19" i="2" s="1"/>
  <c r="K17" i="5"/>
  <c r="L17" i="2" s="1"/>
  <c r="M17" i="2" s="1"/>
  <c r="T17" i="5"/>
  <c r="T15" i="5"/>
  <c r="K15" i="5"/>
  <c r="L15" i="2" s="1"/>
  <c r="M15" i="2" s="1"/>
  <c r="K13" i="5"/>
  <c r="L13" i="2" s="1"/>
  <c r="M13" i="2" s="1"/>
  <c r="T13" i="5"/>
  <c r="T11" i="5"/>
  <c r="K11" i="5"/>
  <c r="L11" i="2" s="1"/>
  <c r="M11" i="2" s="1"/>
  <c r="K9" i="5"/>
  <c r="L9" i="2" s="1"/>
  <c r="M9" i="2" s="1"/>
  <c r="T9" i="5"/>
  <c r="I1" i="1"/>
  <c r="E20" i="1" l="1"/>
  <c r="K19" i="1"/>
  <c r="D19" i="1" s="1"/>
  <c r="O31" i="1"/>
  <c r="P31" i="1"/>
  <c r="N31" i="1"/>
  <c r="K31" i="1"/>
  <c r="Q31" i="1"/>
  <c r="L31" i="1"/>
  <c r="R31" i="1"/>
  <c r="M31" i="1"/>
  <c r="Q32" i="1"/>
  <c r="R32" i="1"/>
  <c r="L32" i="1"/>
  <c r="K32" i="1"/>
  <c r="M32" i="1"/>
  <c r="O32" i="1"/>
  <c r="N32" i="1"/>
  <c r="P32" i="1"/>
  <c r="M30" i="1"/>
  <c r="K30" i="1"/>
  <c r="Q30" i="1"/>
  <c r="O30" i="1"/>
  <c r="R30" i="1"/>
  <c r="P30" i="1"/>
  <c r="N30" i="1"/>
  <c r="L30" i="1"/>
  <c r="K33" i="1"/>
  <c r="P33" i="1"/>
  <c r="M33" i="1"/>
  <c r="R33" i="1"/>
  <c r="L33" i="1"/>
  <c r="N33" i="1"/>
  <c r="Q33" i="1"/>
  <c r="O33" i="1"/>
  <c r="K34" i="1"/>
  <c r="R34" i="1"/>
  <c r="Q34" i="1"/>
  <c r="N34" i="1"/>
  <c r="L34" i="1"/>
  <c r="O34" i="1"/>
  <c r="M34" i="1"/>
  <c r="P34" i="1"/>
  <c r="L35" i="1"/>
  <c r="Q35" i="1"/>
  <c r="P35" i="1"/>
  <c r="N35" i="1"/>
  <c r="O35" i="1"/>
  <c r="M35" i="1"/>
  <c r="R35" i="1"/>
  <c r="K35" i="1"/>
  <c r="L7" i="2"/>
  <c r="C6" i="1" s="1"/>
  <c r="I40" i="1"/>
  <c r="F27" i="1"/>
  <c r="H27" i="1"/>
  <c r="L27" i="1" s="1"/>
  <c r="G20" i="1"/>
  <c r="H40" i="1"/>
  <c r="K40" i="1" l="1"/>
  <c r="K12" i="1" s="1"/>
  <c r="D12" i="1" s="1"/>
  <c r="P40" i="1"/>
  <c r="K17" i="1" s="1"/>
  <c r="D17" i="1" s="1"/>
  <c r="R40" i="1"/>
  <c r="M40" i="1"/>
  <c r="K14" i="1" s="1"/>
  <c r="D14" i="1" s="1"/>
  <c r="L40" i="1"/>
  <c r="K13" i="1" s="1"/>
  <c r="K27" i="1" s="1"/>
  <c r="D13" i="1" s="1"/>
  <c r="O40" i="1"/>
  <c r="K16" i="1" s="1"/>
  <c r="D16" i="1" s="1"/>
  <c r="N40" i="1"/>
  <c r="K15" i="1" s="1"/>
  <c r="D15" i="1" s="1"/>
  <c r="Q40" i="1"/>
  <c r="K18" i="1" s="1"/>
  <c r="D18" i="1" s="1"/>
  <c r="M7" i="2"/>
  <c r="D7" i="1" s="1"/>
  <c r="F6" i="1" l="1"/>
  <c r="K20" i="1"/>
  <c r="E7" i="1" s="1"/>
  <c r="E8" i="1"/>
</calcChain>
</file>

<file path=xl/comments1.xml><?xml version="1.0" encoding="utf-8"?>
<comments xmlns="http://schemas.openxmlformats.org/spreadsheetml/2006/main">
  <authors>
    <author>作成者</author>
  </authors>
  <commentList>
    <comment ref="H5" authorId="0" shapeId="0">
      <text>
        <r>
          <rPr>
            <b/>
            <sz val="11"/>
            <color indexed="81"/>
            <rFont val="HG丸ｺﾞｼｯｸM-PRO"/>
            <family val="3"/>
            <charset val="128"/>
          </rPr>
          <t>「小規模」もしくは「事業所」を選択し、要領１（４）該当の場合は、修了した時間・分野の両方が表示されます。</t>
        </r>
      </text>
    </comment>
    <comment ref="C6" authorId="0" shapeId="0">
      <text>
        <r>
          <rPr>
            <b/>
            <sz val="12"/>
            <color indexed="81"/>
            <rFont val="HG丸ｺﾞｼｯｸM-PRO"/>
            <family val="3"/>
            <charset val="128"/>
          </rPr>
          <t>「幼保連携型認定こども園」を選択した場合、こちらが表示されます。</t>
        </r>
      </text>
    </comment>
    <comment ref="F6" authorId="0" shapeId="0">
      <text>
        <r>
          <rPr>
            <b/>
            <sz val="12"/>
            <color indexed="81"/>
            <rFont val="HG丸ｺﾞｼｯｸM-PRO"/>
            <family val="3"/>
            <charset val="128"/>
          </rPr>
          <t>「小規模」もしくは「事業所」を選択した場合、こちらが表示されます。</t>
        </r>
      </text>
    </comment>
  </commentList>
</comments>
</file>

<file path=xl/comments2.xml><?xml version="1.0" encoding="utf-8"?>
<comments xmlns="http://schemas.openxmlformats.org/spreadsheetml/2006/main">
  <authors>
    <author>作成者</author>
  </authors>
  <commentList>
    <comment ref="K4" authorId="0" shapeId="0">
      <text>
        <r>
          <rPr>
            <b/>
            <sz val="12"/>
            <color indexed="81"/>
            <rFont val="HG丸ｺﾞｼｯｸM-PRO"/>
            <family val="3"/>
            <charset val="128"/>
          </rPr>
          <t>①前年度まで認定こども園勤務で、処遇Ⅱの適用を受けており、
②保育所等のルールでは分野数が不足するため、
③認定こども園ルールで「時間」ベースで算定したい
場合は、「該当」を選択してください。
キャリアアップ研修のみで要件を満たしている場合は、選択不要です。</t>
        </r>
      </text>
    </comment>
    <comment ref="B10" authorId="0" shapeId="0">
      <text>
        <r>
          <rPr>
            <b/>
            <sz val="12"/>
            <color indexed="81"/>
            <rFont val="HG丸ｺﾞｼｯｸM-PRO"/>
            <family val="3"/>
            <charset val="128"/>
          </rPr>
          <t>【eさん】これはアウトの一例です。
15時間達成しているように見えるが、幼稚園免許更新によるもの＝幼児教育分野のため、乳児保育リーダーのeさんは乳児保育の研修を受講する必要があるため、対象外となります。</t>
        </r>
      </text>
    </comment>
  </commentList>
</comments>
</file>

<file path=xl/comments3.xml><?xml version="1.0" encoding="utf-8"?>
<comments xmlns="http://schemas.openxmlformats.org/spreadsheetml/2006/main">
  <authors>
    <author>作成者</author>
  </authors>
  <commentList>
    <comment ref="I6" authorId="0" shapeId="0">
      <text>
        <r>
          <rPr>
            <b/>
            <sz val="12"/>
            <color indexed="81"/>
            <rFont val="HG丸ｺﾞｼｯｸM-PRO"/>
            <family val="3"/>
            <charset val="128"/>
          </rPr>
          <t>【マネジメント】
添付資料により、受講年度が職位と合致しているかを確認します。</t>
        </r>
      </text>
    </comment>
    <comment ref="J6" authorId="0" shapeId="0">
      <text>
        <r>
          <rPr>
            <b/>
            <sz val="12"/>
            <color indexed="81"/>
            <rFont val="HG丸ｺﾞｼｯｸM-PRO"/>
            <family val="3"/>
            <charset val="128"/>
          </rPr>
          <t xml:space="preserve">【保育実践】
添付資料により、令和元年度以前に乗降しているかを確認します。
</t>
        </r>
      </text>
    </comment>
  </commentList>
</comments>
</file>

<file path=xl/comments4.xml><?xml version="1.0" encoding="utf-8"?>
<comments xmlns="http://schemas.openxmlformats.org/spreadsheetml/2006/main">
  <authors>
    <author>作成者</author>
  </authors>
  <commentList>
    <comment ref="D6" authorId="0" shapeId="0">
      <text>
        <r>
          <rPr>
            <b/>
            <sz val="12"/>
            <color indexed="81"/>
            <rFont val="HG丸ｺﾞｼｯｸM-PRO"/>
            <family val="3"/>
            <charset val="128"/>
          </rPr>
          <t>受講した研修のジャンルを選択してください。</t>
        </r>
      </text>
    </comment>
    <comment ref="E6" authorId="0" shapeId="0">
      <text>
        <r>
          <rPr>
            <b/>
            <sz val="14"/>
            <color indexed="81"/>
            <rFont val="HG丸ｺﾞｼｯｸM-PRO"/>
            <family val="3"/>
            <charset val="128"/>
          </rPr>
          <t>県が認めている団体であることをご確認ください。</t>
        </r>
      </text>
    </comment>
    <comment ref="F6" authorId="0" shapeId="0">
      <text>
        <r>
          <rPr>
            <b/>
            <sz val="12"/>
            <color indexed="81"/>
            <rFont val="HG丸ｺﾞｼｯｸM-PRO"/>
            <family val="3"/>
            <charset val="128"/>
          </rPr>
          <t>園内研修の場合は、研修ごとに「様式４研修受講記録」を作成する必要があります。</t>
        </r>
      </text>
    </comment>
  </commentList>
</comments>
</file>

<file path=xl/sharedStrings.xml><?xml version="1.0" encoding="utf-8"?>
<sst xmlns="http://schemas.openxmlformats.org/spreadsheetml/2006/main" count="344" uniqueCount="169">
  <si>
    <t>（様式１）</t>
    <rPh sb="1" eb="3">
      <t>ヨウシキ</t>
    </rPh>
    <phoneticPr fontId="1"/>
  </si>
  <si>
    <t>氏名</t>
    <rPh sb="0" eb="2">
      <t>シメイ</t>
    </rPh>
    <phoneticPr fontId="1"/>
  </si>
  <si>
    <t>職名</t>
    <rPh sb="0" eb="2">
      <t>ショクメイ</t>
    </rPh>
    <phoneticPr fontId="1"/>
  </si>
  <si>
    <t>研修受講履歴一覧（個票）</t>
    <rPh sb="0" eb="2">
      <t>ケンシュウ</t>
    </rPh>
    <rPh sb="2" eb="4">
      <t>ジュコウ</t>
    </rPh>
    <rPh sb="4" eb="6">
      <t>リレキ</t>
    </rPh>
    <rPh sb="6" eb="8">
      <t>イチラン</t>
    </rPh>
    <rPh sb="9" eb="11">
      <t>コヒョウ</t>
    </rPh>
    <phoneticPr fontId="1"/>
  </si>
  <si>
    <t>時間</t>
    <rPh sb="0" eb="2">
      <t>ジカン</t>
    </rPh>
    <phoneticPr fontId="1"/>
  </si>
  <si>
    <t>職員管理番号</t>
    <rPh sb="0" eb="2">
      <t>ショクイン</t>
    </rPh>
    <rPh sb="2" eb="4">
      <t>カンリ</t>
    </rPh>
    <rPh sb="4" eb="6">
      <t>バンゴウ</t>
    </rPh>
    <phoneticPr fontId="1"/>
  </si>
  <si>
    <t>マネジメント分野以外</t>
    <rPh sb="6" eb="8">
      <t>ブンヤ</t>
    </rPh>
    <rPh sb="8" eb="10">
      <t>イガイ</t>
    </rPh>
    <phoneticPr fontId="1"/>
  </si>
  <si>
    <t>マネジメント分野</t>
    <rPh sb="6" eb="8">
      <t>ブンヤ</t>
    </rPh>
    <phoneticPr fontId="1"/>
  </si>
  <si>
    <t>左記のうち園内研修</t>
    <rPh sb="0" eb="2">
      <t>サキ</t>
    </rPh>
    <rPh sb="5" eb="6">
      <t>エン</t>
    </rPh>
    <rPh sb="6" eb="7">
      <t>ナイ</t>
    </rPh>
    <rPh sb="7" eb="9">
      <t>ケンシュウ</t>
    </rPh>
    <phoneticPr fontId="1"/>
  </si>
  <si>
    <t>研修分野</t>
    <rPh sb="0" eb="2">
      <t>ケンシュウ</t>
    </rPh>
    <rPh sb="2" eb="4">
      <t>ブンヤ</t>
    </rPh>
    <phoneticPr fontId="1"/>
  </si>
  <si>
    <t>乳児保育</t>
    <rPh sb="0" eb="2">
      <t>ニュウジ</t>
    </rPh>
    <rPh sb="2" eb="4">
      <t>ホイク</t>
    </rPh>
    <phoneticPr fontId="1"/>
  </si>
  <si>
    <t>幼児教育</t>
    <rPh sb="0" eb="2">
      <t>ヨウジ</t>
    </rPh>
    <rPh sb="2" eb="4">
      <t>キョウイク</t>
    </rPh>
    <phoneticPr fontId="1"/>
  </si>
  <si>
    <t>障害児保育</t>
    <rPh sb="0" eb="2">
      <t>ショウガイ</t>
    </rPh>
    <rPh sb="2" eb="3">
      <t>ジ</t>
    </rPh>
    <rPh sb="3" eb="5">
      <t>ホイク</t>
    </rPh>
    <phoneticPr fontId="1"/>
  </si>
  <si>
    <t>食育・アレルギー対応</t>
    <rPh sb="0" eb="2">
      <t>ショクイク</t>
    </rPh>
    <rPh sb="8" eb="10">
      <t>タイオウ</t>
    </rPh>
    <phoneticPr fontId="1"/>
  </si>
  <si>
    <t>保健衛生・安全対策</t>
    <rPh sb="0" eb="2">
      <t>ホケン</t>
    </rPh>
    <rPh sb="2" eb="4">
      <t>エイセイ</t>
    </rPh>
    <rPh sb="5" eb="7">
      <t>アンゼン</t>
    </rPh>
    <rPh sb="7" eb="9">
      <t>タイサク</t>
    </rPh>
    <phoneticPr fontId="1"/>
  </si>
  <si>
    <t>保護者支援・子育て支援</t>
    <rPh sb="0" eb="3">
      <t>ホゴシャ</t>
    </rPh>
    <rPh sb="3" eb="5">
      <t>シエン</t>
    </rPh>
    <rPh sb="6" eb="8">
      <t>コソダ</t>
    </rPh>
    <rPh sb="9" eb="11">
      <t>シエン</t>
    </rPh>
    <phoneticPr fontId="1"/>
  </si>
  <si>
    <t>マネジメント</t>
    <phoneticPr fontId="1"/>
  </si>
  <si>
    <t>保育実践</t>
    <rPh sb="0" eb="2">
      <t>ホイク</t>
    </rPh>
    <rPh sb="2" eb="4">
      <t>ジッセン</t>
    </rPh>
    <phoneticPr fontId="1"/>
  </si>
  <si>
    <t>所有する証明書等の名称</t>
    <rPh sb="0" eb="2">
      <t>ショユウ</t>
    </rPh>
    <rPh sb="4" eb="7">
      <t>ショウメイショ</t>
    </rPh>
    <rPh sb="7" eb="8">
      <t>トウ</t>
    </rPh>
    <rPh sb="9" eb="11">
      <t>メイショウ</t>
    </rPh>
    <phoneticPr fontId="1"/>
  </si>
  <si>
    <t>小計（時間）</t>
    <rPh sb="0" eb="2">
      <t>ショウケイ</t>
    </rPh>
    <rPh sb="3" eb="5">
      <t>ジカン</t>
    </rPh>
    <phoneticPr fontId="1"/>
  </si>
  <si>
    <t>研修名</t>
    <rPh sb="0" eb="2">
      <t>ケンシュウ</t>
    </rPh>
    <rPh sb="2" eb="3">
      <t>メイ</t>
    </rPh>
    <phoneticPr fontId="1"/>
  </si>
  <si>
    <t>分野・テーマ等</t>
    <rPh sb="0" eb="2">
      <t>ブンヤ</t>
    </rPh>
    <rPh sb="6" eb="7">
      <t>トウ</t>
    </rPh>
    <phoneticPr fontId="1"/>
  </si>
  <si>
    <t>主催者名</t>
    <rPh sb="0" eb="3">
      <t>シュサイシャ</t>
    </rPh>
    <rPh sb="3" eb="4">
      <t>メイ</t>
    </rPh>
    <phoneticPr fontId="1"/>
  </si>
  <si>
    <t>うち、今回の報告で追加報告となった研修時間（令和6年度以降使用）</t>
    <rPh sb="3" eb="5">
      <t>コンカイ</t>
    </rPh>
    <rPh sb="6" eb="8">
      <t>ホウコク</t>
    </rPh>
    <rPh sb="9" eb="11">
      <t>ツイカ</t>
    </rPh>
    <rPh sb="11" eb="13">
      <t>ホウコク</t>
    </rPh>
    <rPh sb="17" eb="19">
      <t>ケンシュウ</t>
    </rPh>
    <rPh sb="19" eb="21">
      <t>ジカン</t>
    </rPh>
    <rPh sb="22" eb="24">
      <t>レイワ</t>
    </rPh>
    <rPh sb="25" eb="27">
      <t>ネンド</t>
    </rPh>
    <rPh sb="27" eb="29">
      <t>イコウ</t>
    </rPh>
    <rPh sb="29" eb="31">
      <t>シヨウ</t>
    </rPh>
    <phoneticPr fontId="1"/>
  </si>
  <si>
    <t>施設名：</t>
    <rPh sb="0" eb="2">
      <t>シセツ</t>
    </rPh>
    <rPh sb="2" eb="3">
      <t>メイ</t>
    </rPh>
    <phoneticPr fontId="1"/>
  </si>
  <si>
    <t>マネジメント</t>
    <phoneticPr fontId="1"/>
  </si>
  <si>
    <t>左記のうち
園内研修</t>
    <rPh sb="0" eb="2">
      <t>サキ</t>
    </rPh>
    <rPh sb="6" eb="7">
      <t>エン</t>
    </rPh>
    <rPh sb="7" eb="8">
      <t>ナイ</t>
    </rPh>
    <rPh sb="8" eb="10">
      <t>ケンシュウ</t>
    </rPh>
    <phoneticPr fontId="1"/>
  </si>
  <si>
    <t>左記のうち
園内研修</t>
    <rPh sb="0" eb="2">
      <t>サキ</t>
    </rPh>
    <rPh sb="6" eb="10">
      <t>エンナイケンシュウ</t>
    </rPh>
    <phoneticPr fontId="1"/>
  </si>
  <si>
    <t>（自動計算）</t>
    <rPh sb="1" eb="3">
      <t>ジドウ</t>
    </rPh>
    <rPh sb="3" eb="5">
      <t>ケイサン</t>
    </rPh>
    <phoneticPr fontId="1"/>
  </si>
  <si>
    <t>ⅰ保育士等キャリアアップ研修</t>
    <rPh sb="1" eb="3">
      <t>ホイク</t>
    </rPh>
    <rPh sb="3" eb="4">
      <t>シ</t>
    </rPh>
    <rPh sb="4" eb="5">
      <t>トウ</t>
    </rPh>
    <rPh sb="12" eb="14">
      <t>ケンシュウ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</si>
  <si>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</si>
  <si>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</si>
  <si>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</si>
  <si>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</si>
  <si>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</si>
  <si>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</si>
  <si>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</si>
  <si>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</si>
  <si>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保健衛生・
安全対策</t>
    <rPh sb="0" eb="2">
      <t>ホケン</t>
    </rPh>
    <rPh sb="2" eb="4">
      <t>エイセイ</t>
    </rPh>
    <rPh sb="6" eb="8">
      <t>アンゼン</t>
    </rPh>
    <rPh sb="8" eb="10">
      <t>タイサク</t>
    </rPh>
    <phoneticPr fontId="1"/>
  </si>
  <si>
    <t>保護者支援・
子育て対策</t>
    <rPh sb="0" eb="5">
      <t>ホゴシャシエン</t>
    </rPh>
    <rPh sb="7" eb="9">
      <t>コソダ</t>
    </rPh>
    <rPh sb="10" eb="12">
      <t>タイサク</t>
    </rPh>
    <phoneticPr fontId="1"/>
  </si>
  <si>
    <t>研修終了時間
合計</t>
    <rPh sb="0" eb="2">
      <t>ケンシュウ</t>
    </rPh>
    <rPh sb="2" eb="4">
      <t>シュウリョウ</t>
    </rPh>
    <rPh sb="4" eb="6">
      <t>ジカン</t>
    </rPh>
    <rPh sb="7" eb="9">
      <t>ゴウケイ</t>
    </rPh>
    <phoneticPr fontId="1"/>
  </si>
  <si>
    <t>要領１(４)
該当</t>
    <rPh sb="0" eb="2">
      <t>ヨウリョウ</t>
    </rPh>
    <rPh sb="7" eb="9">
      <t>ガイトウ</t>
    </rPh>
    <phoneticPr fontId="1"/>
  </si>
  <si>
    <t>内マネジメント分野</t>
    <rPh sb="0" eb="1">
      <t>ウチ</t>
    </rPh>
    <rPh sb="7" eb="9">
      <t>ブンヤ</t>
    </rPh>
    <phoneticPr fontId="1"/>
  </si>
  <si>
    <t>職員
管理番号</t>
    <rPh sb="0" eb="2">
      <t>ショクイン</t>
    </rPh>
    <rPh sb="3" eb="5">
      <t>カンリ</t>
    </rPh>
    <rPh sb="5" eb="7">
      <t>バンゴウ</t>
    </rPh>
    <phoneticPr fontId="1"/>
  </si>
  <si>
    <t>（選択）</t>
    <rPh sb="1" eb="3">
      <t>センタク</t>
    </rPh>
    <phoneticPr fontId="1"/>
  </si>
  <si>
    <t>※１</t>
    <phoneticPr fontId="1"/>
  </si>
  <si>
    <t>※３</t>
    <phoneticPr fontId="1"/>
  </si>
  <si>
    <t>（令和</t>
    <rPh sb="1" eb="3">
      <t>レイワ</t>
    </rPh>
    <phoneticPr fontId="1"/>
  </si>
  <si>
    <t>年度報告用）</t>
    <rPh sb="0" eb="2">
      <t>ネンド</t>
    </rPh>
    <rPh sb="2" eb="4">
      <t>ホウコク</t>
    </rPh>
    <rPh sb="4" eb="5">
      <t>ヨウ</t>
    </rPh>
    <phoneticPr fontId="1"/>
  </si>
  <si>
    <t>法人名</t>
    <rPh sb="0" eb="2">
      <t>ホウジン</t>
    </rPh>
    <rPh sb="2" eb="3">
      <t>メイ</t>
    </rPh>
    <phoneticPr fontId="1"/>
  </si>
  <si>
    <t>代表者名</t>
    <rPh sb="0" eb="3">
      <t>ダイヒョウシャ</t>
    </rPh>
    <rPh sb="3" eb="4">
      <t>メイ</t>
    </rPh>
    <phoneticPr fontId="1"/>
  </si>
  <si>
    <t>（様式２－１）</t>
    <rPh sb="1" eb="3">
      <t>ヨウシキ</t>
    </rPh>
    <phoneticPr fontId="1"/>
  </si>
  <si>
    <t>（様式２）</t>
    <rPh sb="1" eb="3">
      <t>ヨウシキ</t>
    </rPh>
    <phoneticPr fontId="1"/>
  </si>
  <si>
    <t>更新講習修了確認証明書</t>
    <phoneticPr fontId="1"/>
  </si>
  <si>
    <t>改正法附則第２条第３項第３号の確認証明書</t>
    <phoneticPr fontId="1"/>
  </si>
  <si>
    <t>更新講習修了証明書（履修証明書）</t>
    <phoneticPr fontId="1"/>
  </si>
  <si>
    <t>学力に関する証明書</t>
    <phoneticPr fontId="1"/>
  </si>
  <si>
    <t>教育委員会が発行する上位の免許状</t>
    <phoneticPr fontId="1"/>
  </si>
  <si>
    <t>（選択）</t>
    <rPh sb="1" eb="3">
      <t>センタク</t>
    </rPh>
    <phoneticPr fontId="1"/>
  </si>
  <si>
    <t>（様式２－３）</t>
    <rPh sb="1" eb="3">
      <t>ヨウシキ</t>
    </rPh>
    <phoneticPr fontId="1"/>
  </si>
  <si>
    <t>※園内研修の場合は、園内研修実施状況報告書（様式３）を提出すること。</t>
    <rPh sb="1" eb="2">
      <t>エン</t>
    </rPh>
    <rPh sb="2" eb="3">
      <t>ナイ</t>
    </rPh>
    <rPh sb="3" eb="5">
      <t>ケンシュウ</t>
    </rPh>
    <rPh sb="6" eb="8">
      <t>バアイ</t>
    </rPh>
    <rPh sb="10" eb="11">
      <t>エン</t>
    </rPh>
    <rPh sb="11" eb="12">
      <t>ナイ</t>
    </rPh>
    <rPh sb="12" eb="14">
      <t>ケンシュウ</t>
    </rPh>
    <rPh sb="14" eb="16">
      <t>ジッシ</t>
    </rPh>
    <rPh sb="16" eb="18">
      <t>ジョウキョウ</t>
    </rPh>
    <rPh sb="18" eb="21">
      <t>ホウコクショ</t>
    </rPh>
    <rPh sb="22" eb="24">
      <t>ヨウシキ</t>
    </rPh>
    <rPh sb="27" eb="29">
      <t>テイシュツ</t>
    </rPh>
    <phoneticPr fontId="1"/>
  </si>
  <si>
    <t>（様式２－２）</t>
    <rPh sb="1" eb="3">
      <t>ヨウシキ</t>
    </rPh>
    <phoneticPr fontId="1"/>
  </si>
  <si>
    <t>様式２から
自動反映</t>
    <rPh sb="0" eb="2">
      <t>ヨウシキ</t>
    </rPh>
    <rPh sb="6" eb="8">
      <t>ジドウ</t>
    </rPh>
    <rPh sb="8" eb="10">
      <t>ハンエイ</t>
    </rPh>
    <phoneticPr fontId="1"/>
  </si>
  <si>
    <t>様式２から
自動反映</t>
    <phoneticPr fontId="1"/>
  </si>
  <si>
    <t>様式２から
自動反映</t>
    <phoneticPr fontId="1"/>
  </si>
  <si>
    <t>（例）記載例　太郎</t>
    <rPh sb="1" eb="2">
      <t>レイ</t>
    </rPh>
    <rPh sb="3" eb="5">
      <t>キサイ</t>
    </rPh>
    <rPh sb="5" eb="6">
      <t>レイ</t>
    </rPh>
    <rPh sb="7" eb="9">
      <t>タロウ</t>
    </rPh>
    <phoneticPr fontId="1"/>
  </si>
  <si>
    <t>計</t>
    <rPh sb="0" eb="1">
      <t>ケイ</t>
    </rPh>
    <phoneticPr fontId="1"/>
  </si>
  <si>
    <t>合計時間</t>
    <rPh sb="0" eb="2">
      <t>ゴウケイ</t>
    </rPh>
    <rPh sb="2" eb="4">
      <t>ジカン</t>
    </rPh>
    <phoneticPr fontId="1"/>
  </si>
  <si>
    <t>更新講習修了確認証明書</t>
  </si>
  <si>
    <t>内マネ
時間計</t>
    <rPh sb="0" eb="1">
      <t>ウチ</t>
    </rPh>
    <rPh sb="4" eb="6">
      <t>ジカン</t>
    </rPh>
    <rPh sb="6" eb="7">
      <t>ケイ</t>
    </rPh>
    <phoneticPr fontId="1"/>
  </si>
  <si>
    <t>　　　　　　　　　　　　　　　　　　　　　　　　　　　                                                                          　　ⅲ上記以外の研修</t>
    <rPh sb="104" eb="106">
      <t>ジョウキ</t>
    </rPh>
    <rPh sb="106" eb="108">
      <t>イガイ</t>
    </rPh>
    <rPh sb="109" eb="111">
      <t>ケンシュウ</t>
    </rPh>
    <phoneticPr fontId="1"/>
  </si>
  <si>
    <t>内マネジメント
時間</t>
    <rPh sb="0" eb="1">
      <t>ウチ</t>
    </rPh>
    <rPh sb="8" eb="10">
      <t>ジカン</t>
    </rPh>
    <phoneticPr fontId="1"/>
  </si>
  <si>
    <t>内マネジメント
時間合計</t>
    <rPh sb="0" eb="1">
      <t>ウチ</t>
    </rPh>
    <rPh sb="8" eb="10">
      <t>ジカン</t>
    </rPh>
    <rPh sb="10" eb="12">
      <t>ゴウケイ</t>
    </rPh>
    <phoneticPr fontId="1"/>
  </si>
  <si>
    <t>○○研修</t>
    <rPh sb="2" eb="4">
      <t>ケンシュウ</t>
    </rPh>
    <phoneticPr fontId="1"/>
  </si>
  <si>
    <t>マネジメント</t>
    <phoneticPr fontId="1"/>
  </si>
  <si>
    <t>全国○○会</t>
    <rPh sb="0" eb="2">
      <t>ゼンコク</t>
    </rPh>
    <rPh sb="4" eb="5">
      <t>カイ</t>
    </rPh>
    <phoneticPr fontId="1"/>
  </si>
  <si>
    <t>園内研修</t>
    <rPh sb="0" eb="4">
      <t>エンナイケンシュウ</t>
    </rPh>
    <phoneticPr fontId="1"/>
  </si>
  <si>
    <t>□□研修</t>
    <rPh sb="2" eb="4">
      <t>ケンシュウ</t>
    </rPh>
    <phoneticPr fontId="1"/>
  </si>
  <si>
    <t>※「ⅲ上記以外の研修」に記載した研修がマネジメント分野に該当する場合は、「分野・テーマ等欄」に必ずマネジメント分野であることを記載すること。</t>
    <phoneticPr fontId="1"/>
  </si>
  <si>
    <t>施設名</t>
    <rPh sb="0" eb="2">
      <t>シセツ</t>
    </rPh>
    <rPh sb="2" eb="3">
      <t>メイ</t>
    </rPh>
    <phoneticPr fontId="1"/>
  </si>
  <si>
    <t>（令和</t>
    <rPh sb="1" eb="3">
      <t>レイワ</t>
    </rPh>
    <phoneticPr fontId="1"/>
  </si>
  <si>
    <t>年度提出分）</t>
    <rPh sb="0" eb="2">
      <t>ネンド</t>
    </rPh>
    <rPh sb="2" eb="4">
      <t>テイシュツ</t>
    </rPh>
    <rPh sb="4" eb="5">
      <t>フン</t>
    </rPh>
    <phoneticPr fontId="1"/>
  </si>
  <si>
    <t>（内訳）</t>
    <rPh sb="1" eb="3">
      <t>ウチワケ</t>
    </rPh>
    <phoneticPr fontId="1"/>
  </si>
  <si>
    <t>研修修了状況の内訳</t>
    <rPh sb="0" eb="2">
      <t>ケンシュウ</t>
    </rPh>
    <rPh sb="2" eb="4">
      <t>シュウリョウ</t>
    </rPh>
    <rPh sb="4" eb="6">
      <t>ジョウキョウ</t>
    </rPh>
    <rPh sb="7" eb="9">
      <t>ウチワケ</t>
    </rPh>
    <phoneticPr fontId="1"/>
  </si>
  <si>
    <t>副主幹保育教諭</t>
    <rPh sb="0" eb="3">
      <t>フクシュカン</t>
    </rPh>
    <rPh sb="3" eb="5">
      <t>ホイク</t>
    </rPh>
    <rPh sb="5" eb="7">
      <t>キョウユ</t>
    </rPh>
    <phoneticPr fontId="1"/>
  </si>
  <si>
    <t>マネジメント分野
以外</t>
    <rPh sb="6" eb="8">
      <t>ブンヤ</t>
    </rPh>
    <rPh sb="9" eb="11">
      <t>イガイ</t>
    </rPh>
    <phoneticPr fontId="1"/>
  </si>
  <si>
    <t>要領１（４）相当
（※２）</t>
    <phoneticPr fontId="1"/>
  </si>
  <si>
    <t>時間</t>
    <rPh sb="0" eb="2">
      <t>ジカン</t>
    </rPh>
    <phoneticPr fontId="1"/>
  </si>
  <si>
    <t>内
マネジメント</t>
    <rPh sb="0" eb="1">
      <t>ウチ</t>
    </rPh>
    <phoneticPr fontId="1"/>
  </si>
  <si>
    <t>【留意事項】</t>
    <rPh sb="1" eb="3">
      <t>リュウイ</t>
    </rPh>
    <rPh sb="3" eb="5">
      <t>ジコウ</t>
    </rPh>
    <phoneticPr fontId="1"/>
  </si>
  <si>
    <t>（※３、※４）</t>
    <phoneticPr fontId="1"/>
  </si>
  <si>
    <t>ⅲ上記以外の研修（※５）</t>
    <rPh sb="1" eb="3">
      <t>ジョウキ</t>
    </rPh>
    <rPh sb="3" eb="5">
      <t>イガイ</t>
    </rPh>
    <rPh sb="6" eb="8">
      <t>ケンシュウ</t>
    </rPh>
    <phoneticPr fontId="1"/>
  </si>
  <si>
    <t>※５園内研修の場合は、「主催者名欄」に「園内研修」と記載すること。</t>
    <phoneticPr fontId="1"/>
  </si>
  <si>
    <t>【その他注意事項】</t>
    <rPh sb="3" eb="4">
      <t>タ</t>
    </rPh>
    <rPh sb="4" eb="6">
      <t>チュウイ</t>
    </rPh>
    <rPh sb="6" eb="8">
      <t>ジコウ</t>
    </rPh>
    <phoneticPr fontId="1"/>
  </si>
  <si>
    <t>研修受講状況一覧表</t>
    <rPh sb="0" eb="2">
      <t>ケンシュウ</t>
    </rPh>
    <rPh sb="2" eb="4">
      <t>ジュコウ</t>
    </rPh>
    <rPh sb="4" eb="6">
      <t>ジョウキョウ</t>
    </rPh>
    <rPh sb="6" eb="9">
      <t>イチランヒョウ</t>
    </rPh>
    <phoneticPr fontId="1"/>
  </si>
  <si>
    <t>研修受講状況一覧表（保育士等キャリアアップ研修分）</t>
    <rPh sb="0" eb="2">
      <t>ケンシュウ</t>
    </rPh>
    <rPh sb="2" eb="4">
      <t>ジュコウ</t>
    </rPh>
    <rPh sb="4" eb="6">
      <t>ジョウキョウ</t>
    </rPh>
    <rPh sb="6" eb="9">
      <t>イチランヒョウ</t>
    </rPh>
    <rPh sb="10" eb="12">
      <t>ホイク</t>
    </rPh>
    <rPh sb="12" eb="13">
      <t>シ</t>
    </rPh>
    <rPh sb="13" eb="14">
      <t>トウ</t>
    </rPh>
    <rPh sb="21" eb="23">
      <t>ケンシュウ</t>
    </rPh>
    <rPh sb="23" eb="24">
      <t>フン</t>
    </rPh>
    <phoneticPr fontId="1"/>
  </si>
  <si>
    <t>研修受講状況一覧表（幼稚園免許更新講習等）</t>
    <rPh sb="0" eb="2">
      <t>ケンシュウ</t>
    </rPh>
    <rPh sb="2" eb="4">
      <t>ジュコウ</t>
    </rPh>
    <rPh sb="4" eb="6">
      <t>ジョウキョウ</t>
    </rPh>
    <rPh sb="6" eb="9">
      <t>イチランヒョウ</t>
    </rPh>
    <rPh sb="10" eb="13">
      <t>ヨウチエン</t>
    </rPh>
    <rPh sb="13" eb="15">
      <t>メンキョ</t>
    </rPh>
    <rPh sb="15" eb="17">
      <t>コウシン</t>
    </rPh>
    <rPh sb="17" eb="19">
      <t>コウシュウ</t>
    </rPh>
    <rPh sb="19" eb="20">
      <t>トウ</t>
    </rPh>
    <phoneticPr fontId="1"/>
  </si>
  <si>
    <t>研修受講状況一覧表（その他の研修）</t>
    <rPh sb="0" eb="2">
      <t>ケンシュウ</t>
    </rPh>
    <rPh sb="2" eb="4">
      <t>ジュコウ</t>
    </rPh>
    <rPh sb="4" eb="6">
      <t>ジョウキョウ</t>
    </rPh>
    <rPh sb="6" eb="9">
      <t>イチランヒョウ</t>
    </rPh>
    <rPh sb="12" eb="13">
      <t>タ</t>
    </rPh>
    <rPh sb="14" eb="16">
      <t>ケンシュウ</t>
    </rPh>
    <phoneticPr fontId="1"/>
  </si>
  <si>
    <t>・園内研修の場合は、園内研修実施状況報告書（様式３）を提出すること。</t>
    <phoneticPr fontId="1"/>
  </si>
  <si>
    <t>・修了証が発行されない研修の場合は、研修受講記録（個人管理用）（様式４）の写しを添付すること。</t>
    <rPh sb="27" eb="29">
      <t>カンリ</t>
    </rPh>
    <phoneticPr fontId="1"/>
  </si>
  <si>
    <t>・記載した研修の修了証の写し、管理簿等の写しを添付すること。</t>
    <phoneticPr fontId="1"/>
  </si>
  <si>
    <t>※２「要領１（４）該当」は、幼稚園等に勤務していた者が保育所等に勤務することになり、幼稚園等の研修修了要件で
　　認定することを希望する場合に該当を選択する。</t>
    <phoneticPr fontId="1"/>
  </si>
  <si>
    <t>※４「ⅱ幼稚園免許状更新講習及び免許法認定講習」がマネジメント分野に該当する場合は、「マネジメント分野欄」に
　　修了時間数を記載のうえ、受講した研修内容がマネジメント分野であることが確認できる書類を添付すること。</t>
    <phoneticPr fontId="1"/>
  </si>
  <si>
    <t>※１　施設が発令している職名を入力してすること。</t>
    <rPh sb="3" eb="5">
      <t>シセツ</t>
    </rPh>
    <rPh sb="6" eb="8">
      <t>ハツレイ</t>
    </rPh>
    <rPh sb="12" eb="14">
      <t>ショクメイ</t>
    </rPh>
    <rPh sb="13" eb="14">
      <t>メイ</t>
    </rPh>
    <rPh sb="15" eb="17">
      <t>ニュウリョク</t>
    </rPh>
    <phoneticPr fontId="1"/>
  </si>
  <si>
    <t>上記について、すべての職員に対し確認を行い、相違ないことを証明します。</t>
    <rPh sb="16" eb="18">
      <t>カクニン</t>
    </rPh>
    <rPh sb="19" eb="20">
      <t>オコナ</t>
    </rPh>
    <rPh sb="22" eb="24">
      <t>ソウイ</t>
    </rPh>
    <phoneticPr fontId="1"/>
  </si>
  <si>
    <t>※修了証が発行されない研修の場合は、研修受講記録（個人管理用）（様式４）の写しを添付すること。</t>
    <rPh sb="1" eb="3">
      <t>シュウリョウ</t>
    </rPh>
    <rPh sb="3" eb="4">
      <t>ショウ</t>
    </rPh>
    <rPh sb="5" eb="7">
      <t>ハッコウ</t>
    </rPh>
    <rPh sb="11" eb="13">
      <t>ケンシュウ</t>
    </rPh>
    <rPh sb="14" eb="16">
      <t>バアイ</t>
    </rPh>
    <rPh sb="18" eb="20">
      <t>ケンシュウ</t>
    </rPh>
    <rPh sb="20" eb="22">
      <t>ジュコウ</t>
    </rPh>
    <rPh sb="22" eb="24">
      <t>キロク</t>
    </rPh>
    <rPh sb="25" eb="27">
      <t>コジン</t>
    </rPh>
    <rPh sb="27" eb="29">
      <t>カンリ</t>
    </rPh>
    <rPh sb="29" eb="30">
      <t>ヨウ</t>
    </rPh>
    <rPh sb="32" eb="34">
      <t>ヨウシキ</t>
    </rPh>
    <rPh sb="37" eb="38">
      <t>ウツ</t>
    </rPh>
    <rPh sb="40" eb="42">
      <t>テンプ</t>
    </rPh>
    <phoneticPr fontId="1"/>
  </si>
  <si>
    <t>管理番号を入力すると、各項目が反映されます</t>
    <rPh sb="0" eb="2">
      <t>カンリ</t>
    </rPh>
    <rPh sb="2" eb="4">
      <t>バンゴウ</t>
    </rPh>
    <rPh sb="5" eb="7">
      <t>ニュウリョク</t>
    </rPh>
    <rPh sb="11" eb="14">
      <t>カクコウモク</t>
    </rPh>
    <rPh sb="15" eb="17">
      <t>ハンエイ</t>
    </rPh>
    <phoneticPr fontId="1"/>
  </si>
  <si>
    <t>※１保育所・地域型保育事業所において、マネジメント分野は令和元年度までに受講した研修は職種不問で算入できる。
　　令和２年度以降は副主任保育士・中核リーダーに限り参入できる。保育実践は令和２年度以降に受講した研修は算入
　　できない。</t>
    <rPh sb="2" eb="4">
      <t>ホイク</t>
    </rPh>
    <rPh sb="4" eb="5">
      <t>ショ</t>
    </rPh>
    <rPh sb="6" eb="8">
      <t>チイキ</t>
    </rPh>
    <rPh sb="8" eb="9">
      <t>カタ</t>
    </rPh>
    <rPh sb="9" eb="11">
      <t>ホイク</t>
    </rPh>
    <rPh sb="11" eb="14">
      <t>ジギョウショ</t>
    </rPh>
    <rPh sb="25" eb="27">
      <t>ブンヤ</t>
    </rPh>
    <phoneticPr fontId="1"/>
  </si>
  <si>
    <t>　　認定こども園・幼稚園において、マネジメント分野は令和元年度までに受講した研修は職種不問で算入できる。
　令和２・３年度に受講した分は令和２年度以降は副主幹保育教諭・中核リーダー・専門リーダーに限り参入できる。
　令和４年度以降に受講した分は副主幹保育教諭・中核リーダーに限り参入できる。
　保育実践は令和２年度以降に受講した研修は算入できない。</t>
    <rPh sb="2" eb="4">
      <t>ニンテイ</t>
    </rPh>
    <rPh sb="7" eb="8">
      <t>エン</t>
    </rPh>
    <rPh sb="9" eb="12">
      <t>ヨウチエン</t>
    </rPh>
    <rPh sb="23" eb="25">
      <t>ブンヤ</t>
    </rPh>
    <rPh sb="54" eb="56">
      <t>レイワ</t>
    </rPh>
    <rPh sb="59" eb="61">
      <t>ネンド</t>
    </rPh>
    <rPh sb="62" eb="64">
      <t>ジュコウ</t>
    </rPh>
    <rPh sb="66" eb="67">
      <t>ブン</t>
    </rPh>
    <rPh sb="76" eb="83">
      <t>フクシュカンホイクキョウユ</t>
    </rPh>
    <rPh sb="91" eb="93">
      <t>センモン</t>
    </rPh>
    <rPh sb="116" eb="118">
      <t>ジュコウ</t>
    </rPh>
    <rPh sb="120" eb="121">
      <t>ブン</t>
    </rPh>
    <rPh sb="122" eb="129">
      <t>フクシュカンホイクキョウユ</t>
    </rPh>
    <phoneticPr fontId="1"/>
  </si>
  <si>
    <t>ⅱ旧免許状更新講習及び免許法認定講習</t>
    <rPh sb="1" eb="2">
      <t>キュウ</t>
    </rPh>
    <rPh sb="2" eb="5">
      <t>メンキョジョウ</t>
    </rPh>
    <phoneticPr fontId="1"/>
  </si>
  <si>
    <t>ⅱ旧免許状更新講習及び免許法認定講習</t>
    <rPh sb="1" eb="2">
      <t>キュウ</t>
    </rPh>
    <phoneticPr fontId="1"/>
  </si>
  <si>
    <t>※「ⅱ旧免許状更新講習及び免許法認定講習」で受講した内容がマネジメント分野に該当する場合は、「マネジメント分野欄」に修了時間数を記載のうえ、受講した研修内容がマネジメント分野であることが確認できる書類を添付すること。</t>
    <rPh sb="3" eb="4">
      <t>キュウ</t>
    </rPh>
    <rPh sb="22" eb="24">
      <t>ジュコウ</t>
    </rPh>
    <rPh sb="26" eb="28">
      <t>ナイヨウ</t>
    </rPh>
    <rPh sb="58" eb="60">
      <t>シュウリョウ</t>
    </rPh>
    <rPh sb="60" eb="62">
      <t>ジカン</t>
    </rPh>
    <rPh sb="62" eb="63">
      <t>カズ</t>
    </rPh>
    <phoneticPr fontId="1"/>
  </si>
  <si>
    <t>うちマネジメント分野</t>
    <rPh sb="8" eb="10">
      <t>ブンヤ</t>
    </rPh>
    <phoneticPr fontId="1"/>
  </si>
  <si>
    <t>分野）</t>
    <rPh sb="0" eb="2">
      <t>ブンヤ</t>
    </rPh>
    <phoneticPr fontId="1"/>
  </si>
  <si>
    <t>※３「ⅱ幼稚園免許状更新講習及び免許法認定講習」の「所有する証明書等の名称欄」には、「大学等が発行する「更新
　　講習修了証明書（履修証明書）」」、「教育委員会が発行する「改正法附則第２条第３項第３号の確認証明書」」、
　　「教育委員会が発行する「更新講習修了確認証明書」」、「大学等が発行する「学力に関する証明書」」、「教育委
　　員会が発行する上位の免許状」のいずれかを記載すること。
　　　なお、対象者が保育所等に在籍する場合は、「幼児教育分野」を受講したものとみなす。</t>
    <rPh sb="201" eb="204">
      <t>タイショウシャ</t>
    </rPh>
    <rPh sb="205" eb="207">
      <t>ホイク</t>
    </rPh>
    <rPh sb="207" eb="208">
      <t>ショ</t>
    </rPh>
    <rPh sb="208" eb="209">
      <t>トウ</t>
    </rPh>
    <rPh sb="210" eb="212">
      <t>ザイセキ</t>
    </rPh>
    <rPh sb="214" eb="216">
      <t>バアイ</t>
    </rPh>
    <rPh sb="219" eb="221">
      <t>ヨウジ</t>
    </rPh>
    <rPh sb="221" eb="223">
      <t>キョウイク</t>
    </rPh>
    <rPh sb="223" eb="225">
      <t>ブンヤ</t>
    </rPh>
    <rPh sb="227" eb="229">
      <t>ジュコウ</t>
    </rPh>
    <phoneticPr fontId="1"/>
  </si>
  <si>
    <t>研修を修了した時間
または分野の合計（※１）</t>
    <rPh sb="0" eb="2">
      <t>ケンシュウ</t>
    </rPh>
    <rPh sb="3" eb="5">
      <t>シュウリョウ</t>
    </rPh>
    <rPh sb="7" eb="9">
      <t>ジカン</t>
    </rPh>
    <rPh sb="13" eb="15">
      <t>ブンヤ</t>
    </rPh>
    <rPh sb="16" eb="18">
      <t>ゴウケイ</t>
    </rPh>
    <phoneticPr fontId="1"/>
  </si>
  <si>
    <t>※園内研修の場合は○</t>
    <rPh sb="1" eb="2">
      <t>エン</t>
    </rPh>
    <rPh sb="2" eb="3">
      <t>ナイ</t>
    </rPh>
    <rPh sb="3" eb="5">
      <t>ケンシュウ</t>
    </rPh>
    <rPh sb="6" eb="8">
      <t>バアイ</t>
    </rPh>
    <phoneticPr fontId="1"/>
  </si>
  <si>
    <t>分野・テーマ等</t>
    <phoneticPr fontId="1"/>
  </si>
  <si>
    <t>主催者名</t>
    <rPh sb="0" eb="3">
      <t>シュサイシャ</t>
    </rPh>
    <rPh sb="3" eb="4">
      <t>メイ</t>
    </rPh>
    <phoneticPr fontId="1"/>
  </si>
  <si>
    <t>※園内研修の場合は○</t>
    <phoneticPr fontId="1"/>
  </si>
  <si>
    <t>○</t>
  </si>
  <si>
    <t>○</t>
    <phoneticPr fontId="1"/>
  </si>
  <si>
    <t>×</t>
    <phoneticPr fontId="1"/>
  </si>
  <si>
    <t>施設区分</t>
    <rPh sb="0" eb="2">
      <t>シセツ</t>
    </rPh>
    <rPh sb="2" eb="4">
      <t>クブン</t>
    </rPh>
    <phoneticPr fontId="1"/>
  </si>
  <si>
    <t>幼保連携型認定こども園</t>
    <rPh sb="0" eb="2">
      <t>ヨウホ</t>
    </rPh>
    <rPh sb="2" eb="5">
      <t>レンケイガタ</t>
    </rPh>
    <rPh sb="5" eb="7">
      <t>ニンテイ</t>
    </rPh>
    <rPh sb="10" eb="11">
      <t>エン</t>
    </rPh>
    <phoneticPr fontId="1"/>
  </si>
  <si>
    <t>小規模保育事業所（Ａ型）</t>
    <rPh sb="0" eb="3">
      <t>ショウキボ</t>
    </rPh>
    <rPh sb="3" eb="5">
      <t>ホイク</t>
    </rPh>
    <rPh sb="5" eb="8">
      <t>ジギョウショ</t>
    </rPh>
    <rPh sb="10" eb="11">
      <t>カタ</t>
    </rPh>
    <phoneticPr fontId="1"/>
  </si>
  <si>
    <t>事業所内保育事業所（Ａ型基準）</t>
    <rPh sb="0" eb="3">
      <t>ジギョウショ</t>
    </rPh>
    <rPh sb="3" eb="4">
      <t>ナイ</t>
    </rPh>
    <rPh sb="4" eb="6">
      <t>ホイク</t>
    </rPh>
    <rPh sb="6" eb="9">
      <t>ジギョウショ</t>
    </rPh>
    <rPh sb="11" eb="12">
      <t>カタ</t>
    </rPh>
    <rPh sb="12" eb="14">
      <t>キジュン</t>
    </rPh>
    <phoneticPr fontId="1"/>
  </si>
  <si>
    <t>施設区分：</t>
    <rPh sb="0" eb="2">
      <t>シセツ</t>
    </rPh>
    <rPh sb="2" eb="4">
      <t>クブン</t>
    </rPh>
    <phoneticPr fontId="1"/>
  </si>
  <si>
    <t>研修修了時間</t>
    <phoneticPr fontId="1"/>
  </si>
  <si>
    <t>状況</t>
    <rPh sb="0" eb="2">
      <t>ジョウキョウ</t>
    </rPh>
    <phoneticPr fontId="1"/>
  </si>
  <si>
    <t>配分区分</t>
    <rPh sb="0" eb="2">
      <t>ハイブン</t>
    </rPh>
    <rPh sb="2" eb="4">
      <t>クブン</t>
    </rPh>
    <phoneticPr fontId="1"/>
  </si>
  <si>
    <t>※２</t>
    <phoneticPr fontId="1"/>
  </si>
  <si>
    <t>※３</t>
    <phoneticPr fontId="1"/>
  </si>
  <si>
    <t>※４</t>
    <phoneticPr fontId="1"/>
  </si>
  <si>
    <t>※４</t>
    <phoneticPr fontId="1"/>
  </si>
  <si>
    <t>※３「要領１（４）該当」は、幼稚園等に勤務していた者が保育所等に勤務することになり、幼稚園等の研修修了要件で認定することを希望する場合に「該当」を選択すること。</t>
    <phoneticPr fontId="1"/>
  </si>
  <si>
    <t>※４　研修終了時間等は、様式２－１、２－２、２－３の入力を元に自動計算される。</t>
    <rPh sb="3" eb="5">
      <t>ケンシュウ</t>
    </rPh>
    <rPh sb="5" eb="7">
      <t>シュウリョウ</t>
    </rPh>
    <rPh sb="7" eb="9">
      <t>ジカン</t>
    </rPh>
    <rPh sb="9" eb="10">
      <t>トウ</t>
    </rPh>
    <rPh sb="12" eb="14">
      <t>ヨウシキ</t>
    </rPh>
    <rPh sb="26" eb="28">
      <t>ニュウリョク</t>
    </rPh>
    <rPh sb="29" eb="30">
      <t>モト</t>
    </rPh>
    <rPh sb="31" eb="33">
      <t>ジドウ</t>
    </rPh>
    <rPh sb="33" eb="35">
      <t>ケイサン</t>
    </rPh>
    <phoneticPr fontId="1"/>
  </si>
  <si>
    <t>※２　配分区分は、その対象者が「副主任保育士等」「職務分野別リーダー」のどちらの配分区分に属するかを選択すること。</t>
    <rPh sb="3" eb="5">
      <t>ハイブン</t>
    </rPh>
    <rPh sb="5" eb="7">
      <t>クブン</t>
    </rPh>
    <rPh sb="11" eb="13">
      <t>タイショウ</t>
    </rPh>
    <rPh sb="13" eb="14">
      <t>シャ</t>
    </rPh>
    <rPh sb="16" eb="19">
      <t>フクシュニン</t>
    </rPh>
    <rPh sb="19" eb="21">
      <t>ホイク</t>
    </rPh>
    <rPh sb="21" eb="22">
      <t>シ</t>
    </rPh>
    <rPh sb="22" eb="23">
      <t>トウ</t>
    </rPh>
    <rPh sb="25" eb="30">
      <t>ショクムブンヤベツ</t>
    </rPh>
    <rPh sb="40" eb="42">
      <t>ハイブン</t>
    </rPh>
    <rPh sb="42" eb="44">
      <t>クブン</t>
    </rPh>
    <rPh sb="45" eb="46">
      <t>ゾク</t>
    </rPh>
    <rPh sb="50" eb="52">
      <t>センタク</t>
    </rPh>
    <phoneticPr fontId="1"/>
  </si>
  <si>
    <t>副主任保育士等（人数Ａ区分）</t>
    <rPh sb="0" eb="7">
      <t>フクシュニンホイクシトウ</t>
    </rPh>
    <rPh sb="8" eb="10">
      <t>ニンズウ</t>
    </rPh>
    <rPh sb="11" eb="13">
      <t>クブン</t>
    </rPh>
    <phoneticPr fontId="1"/>
  </si>
  <si>
    <t>職務分野別リーダー（人数Ｂ区分）</t>
    <rPh sb="0" eb="5">
      <t>ショクムブンヤベツ</t>
    </rPh>
    <rPh sb="10" eb="12">
      <t>ニンズウ</t>
    </rPh>
    <rPh sb="13" eb="15">
      <t>クブン</t>
    </rPh>
    <phoneticPr fontId="1"/>
  </si>
  <si>
    <t>（選択）</t>
    <rPh sb="1" eb="3">
      <t>センタク</t>
    </rPh>
    <phoneticPr fontId="1"/>
  </si>
  <si>
    <t>配分区分</t>
    <rPh sb="0" eb="2">
      <t>ハイブン</t>
    </rPh>
    <rPh sb="2" eb="4">
      <t>クブン</t>
    </rPh>
    <phoneticPr fontId="1"/>
  </si>
  <si>
    <t>※「マネジメント」、「保育実践」は、令和元年度までに受講した研修はすべての職種で修了すべき研修時間に算入できる。</t>
    <phoneticPr fontId="1"/>
  </si>
  <si>
    <t>※令和２年度、令和３年度の「マネジメント」は、中核リーダー、副主幹保育教諭、専門リーダーに限り、修了すべき研修時間に算入できる。</t>
    <phoneticPr fontId="1"/>
  </si>
  <si>
    <t>※令和４年度以降の「マネジメント」は、中核リーダー、副主幹保育教諭に限り、修了すべき研修時間に算入できる。</t>
    <phoneticPr fontId="1"/>
  </si>
  <si>
    <t>※「ⅱ幼稚園免許状更新講習及び免許法認定講習」の「所有する証明書等の名称欄」には、「大学等が発行する「更新講習修了証明書（履修証明書）」」、「教育委員会が発行する「改正法附則第２条第３項第３号の確認証明書」」、「教育委員会が発行する「更新講習修了確認証明書」」、「大学等が発行する「学力に関する証明書」」、「教育委員会が発行する上位の免許状」のいずれかを記載すること。
なお、対象者が保育所等に在籍する場合は、「幼児教育分野」を受講したものとみなす。</t>
    <phoneticPr fontId="1"/>
  </si>
  <si>
    <t>該当</t>
  </si>
  <si>
    <t>ⅰ保育士等キャリアアップ研修
※受講した合計時間数を入力</t>
    <rPh sb="1" eb="3">
      <t>ホイク</t>
    </rPh>
    <rPh sb="3" eb="4">
      <t>シ</t>
    </rPh>
    <rPh sb="4" eb="5">
      <t>トウ</t>
    </rPh>
    <rPh sb="12" eb="14">
      <t>ケンシュウ</t>
    </rPh>
    <rPh sb="16" eb="18">
      <t>ジュコウ</t>
    </rPh>
    <rPh sb="20" eb="22">
      <t>ゴウケイ</t>
    </rPh>
    <rPh sb="22" eb="24">
      <t>ジカン</t>
    </rPh>
    <rPh sb="24" eb="25">
      <t>スウ</t>
    </rPh>
    <rPh sb="26" eb="28">
      <t>ニュウリョク</t>
    </rPh>
    <phoneticPr fontId="1"/>
  </si>
  <si>
    <r>
      <t>ⅰ保育士等キャリアアップ研修
※左表のうち、今回の報告で追加報告となった研修時間</t>
    </r>
    <r>
      <rPr>
        <b/>
        <sz val="11"/>
        <color theme="1"/>
        <rFont val="游ゴシック"/>
        <family val="3"/>
        <charset val="128"/>
        <scheme val="minor"/>
      </rPr>
      <t>（Ｒ６以降使用）</t>
    </r>
    <rPh sb="1" eb="3">
      <t>ホイク</t>
    </rPh>
    <rPh sb="3" eb="4">
      <t>シ</t>
    </rPh>
    <rPh sb="4" eb="5">
      <t>トウ</t>
    </rPh>
    <rPh sb="12" eb="14">
      <t>ケンシュウ</t>
    </rPh>
    <rPh sb="16" eb="17">
      <t>ヒダリ</t>
    </rPh>
    <rPh sb="17" eb="18">
      <t>ヒョウ</t>
    </rPh>
    <rPh sb="22" eb="24">
      <t>コンカイ</t>
    </rPh>
    <rPh sb="25" eb="27">
      <t>ホウコク</t>
    </rPh>
    <rPh sb="28" eb="30">
      <t>ツイカ</t>
    </rPh>
    <rPh sb="30" eb="32">
      <t>ホウコク</t>
    </rPh>
    <rPh sb="36" eb="38">
      <t>ケンシュウ</t>
    </rPh>
    <rPh sb="38" eb="40">
      <t>ジカン</t>
    </rPh>
    <rPh sb="43" eb="45">
      <t>イコウ</t>
    </rPh>
    <rPh sb="45" eb="47">
      <t>シヨウ</t>
    </rPh>
    <phoneticPr fontId="1"/>
  </si>
  <si>
    <t>令和５年　１０月１５日</t>
    <rPh sb="0" eb="2">
      <t>レイワ</t>
    </rPh>
    <rPh sb="3" eb="4">
      <t>ネン</t>
    </rPh>
    <rPh sb="7" eb="8">
      <t>ツキ</t>
    </rPh>
    <rPh sb="10" eb="11">
      <t>ヒ</t>
    </rPh>
    <phoneticPr fontId="1"/>
  </si>
  <si>
    <t>社会福祉法人　記載例福祉会</t>
    <rPh sb="0" eb="2">
      <t>シャカイ</t>
    </rPh>
    <rPh sb="2" eb="4">
      <t>フクシ</t>
    </rPh>
    <rPh sb="4" eb="6">
      <t>ホウジン</t>
    </rPh>
    <rPh sb="7" eb="9">
      <t>キサイ</t>
    </rPh>
    <rPh sb="9" eb="10">
      <t>レイ</t>
    </rPh>
    <rPh sb="10" eb="12">
      <t>フクシ</t>
    </rPh>
    <rPh sb="12" eb="13">
      <t>カイ</t>
    </rPh>
    <phoneticPr fontId="1"/>
  </si>
  <si>
    <t>理事長　三木　太郎</t>
    <rPh sb="0" eb="3">
      <t>リジチョウ</t>
    </rPh>
    <rPh sb="4" eb="6">
      <t>ミキ</t>
    </rPh>
    <rPh sb="7" eb="9">
      <t>タロウ</t>
    </rPh>
    <phoneticPr fontId="1"/>
  </si>
  <si>
    <t>c</t>
  </si>
  <si>
    <t>d</t>
  </si>
  <si>
    <t>副主任保育士</t>
    <rPh sb="0" eb="3">
      <t>フクシュニン</t>
    </rPh>
    <rPh sb="3" eb="5">
      <t>ホイク</t>
    </rPh>
    <rPh sb="5" eb="6">
      <t>シ</t>
    </rPh>
    <phoneticPr fontId="7"/>
  </si>
  <si>
    <t>専門リーダー</t>
    <rPh sb="0" eb="2">
      <t>センモン</t>
    </rPh>
    <phoneticPr fontId="7"/>
  </si>
  <si>
    <t>e</t>
    <phoneticPr fontId="1"/>
  </si>
  <si>
    <t>f</t>
    <phoneticPr fontId="1"/>
  </si>
  <si>
    <t>g</t>
    <phoneticPr fontId="1"/>
  </si>
  <si>
    <t>k</t>
    <phoneticPr fontId="1"/>
  </si>
  <si>
    <t>l</t>
    <phoneticPr fontId="1"/>
  </si>
  <si>
    <t>p</t>
    <phoneticPr fontId="1"/>
  </si>
  <si>
    <t>乳児保育リーダー</t>
    <rPh sb="0" eb="2">
      <t>ニュウジ</t>
    </rPh>
    <rPh sb="2" eb="4">
      <t>ホイク</t>
    </rPh>
    <phoneticPr fontId="1"/>
  </si>
  <si>
    <t>障がい児保育リーダー</t>
    <rPh sb="0" eb="1">
      <t>ショウ</t>
    </rPh>
    <rPh sb="3" eb="4">
      <t>ジ</t>
    </rPh>
    <rPh sb="4" eb="6">
      <t>ホイク</t>
    </rPh>
    <phoneticPr fontId="1"/>
  </si>
  <si>
    <t>保護者支援・子育て支援リーダー</t>
  </si>
  <si>
    <t>保健衛生・安全対策リーダー</t>
  </si>
  <si>
    <t>記載例小規模園</t>
    <rPh sb="0" eb="2">
      <t>キサイ</t>
    </rPh>
    <rPh sb="2" eb="3">
      <t>レイ</t>
    </rPh>
    <rPh sb="3" eb="6">
      <t>ショウキボ</t>
    </rPh>
    <rPh sb="6" eb="7">
      <t>エン</t>
    </rPh>
    <phoneticPr fontId="1"/>
  </si>
  <si>
    <t>園内研修</t>
    <rPh sb="0" eb="1">
      <t>エン</t>
    </rPh>
    <rPh sb="1" eb="2">
      <t>ナイ</t>
    </rPh>
    <rPh sb="2" eb="4">
      <t>ケンシュウ</t>
    </rPh>
    <phoneticPr fontId="1"/>
  </si>
  <si>
    <t>保護者対応研修会</t>
    <rPh sb="0" eb="3">
      <t>ホゴシャ</t>
    </rPh>
    <rPh sb="3" eb="5">
      <t>タイオウ</t>
    </rPh>
    <rPh sb="5" eb="8">
      <t>ケンシュウカイ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</si>
</sst>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時&quot;&quot;間&quot;"/>
    <numFmt numFmtId="177" formatCode="0&quot;分&quot;&quot;野&quot;"/>
  </numFmts>
  <fonts count="31" x14ac:knownFonts="1">
    <font>
      <sz val="11"/>
      <color theme="1"/>
      <name val="游ゴシック"/>
      <family val="2"/>
      <scheme val="minor"/>
    </font>
    <font>
      <sz val="6"/>
      <name val="游ゴシック"/>
      <family val="3"/>
      <charset val="128"/>
      <scheme val="minor"/>
    </font>
    <font>
      <sz val="10"/>
      <color theme="1"/>
      <name val="游ゴシック"/>
      <family val="2"/>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11"/>
      <color theme="0" tint="-0.249977111117893"/>
      <name val="游ゴシック"/>
      <family val="2"/>
      <scheme val="minor"/>
    </font>
    <font>
      <sz val="6"/>
      <color theme="1"/>
      <name val="游ゴシック"/>
      <family val="2"/>
      <scheme val="minor"/>
    </font>
    <font>
      <sz val="6"/>
      <color theme="1"/>
      <name val="游ゴシック"/>
      <family val="3"/>
      <charset val="128"/>
      <scheme val="minor"/>
    </font>
    <font>
      <sz val="11"/>
      <color theme="1"/>
      <name val="游ゴシック"/>
      <family val="3"/>
      <charset val="128"/>
      <scheme val="minor"/>
    </font>
    <font>
      <sz val="12"/>
      <color theme="1"/>
      <name val="游ゴシック"/>
      <family val="2"/>
      <scheme val="minor"/>
    </font>
    <font>
      <sz val="14"/>
      <color theme="1"/>
      <name val="游ゴシック"/>
      <family val="2"/>
      <scheme val="minor"/>
    </font>
    <font>
      <sz val="16"/>
      <color theme="1"/>
      <name val="游ゴシック"/>
      <family val="2"/>
      <scheme val="minor"/>
    </font>
    <font>
      <sz val="8"/>
      <color theme="1"/>
      <name val="游ゴシック"/>
      <family val="2"/>
      <scheme val="minor"/>
    </font>
    <font>
      <sz val="8"/>
      <color theme="1"/>
      <name val="游ゴシック"/>
      <family val="3"/>
      <charset val="128"/>
      <scheme val="minor"/>
    </font>
    <font>
      <sz val="12"/>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8"/>
      <color theme="1"/>
      <name val="游ゴシック"/>
      <family val="3"/>
      <charset val="128"/>
      <scheme val="minor"/>
    </font>
    <font>
      <b/>
      <sz val="22"/>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b/>
      <sz val="20"/>
      <color theme="1"/>
      <name val="游ゴシック"/>
      <family val="3"/>
      <charset val="128"/>
      <scheme val="minor"/>
    </font>
    <font>
      <sz val="22"/>
      <color theme="1"/>
      <name val="游ゴシック"/>
      <family val="3"/>
      <charset val="128"/>
      <scheme val="minor"/>
    </font>
    <font>
      <b/>
      <sz val="10"/>
      <color theme="1"/>
      <name val="游ゴシック"/>
      <family val="3"/>
      <charset val="128"/>
      <scheme val="minor"/>
    </font>
    <font>
      <sz val="11"/>
      <name val="游ゴシック"/>
      <family val="2"/>
      <scheme val="minor"/>
    </font>
    <font>
      <sz val="11"/>
      <name val="游ゴシック"/>
      <family val="3"/>
      <charset val="128"/>
      <scheme val="minor"/>
    </font>
    <font>
      <b/>
      <sz val="14"/>
      <color indexed="81"/>
      <name val="HG丸ｺﾞｼｯｸM-PRO"/>
      <family val="3"/>
      <charset val="128"/>
    </font>
    <font>
      <b/>
      <sz val="12"/>
      <color indexed="81"/>
      <name val="HG丸ｺﾞｼｯｸM-PRO"/>
      <family val="3"/>
      <charset val="128"/>
    </font>
    <font>
      <b/>
      <sz val="11"/>
      <color indexed="81"/>
      <name val="HG丸ｺﾞｼｯｸM-PRO"/>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double">
        <color indexed="64"/>
      </bottom>
      <diagonal/>
    </border>
    <border>
      <left/>
      <right/>
      <top style="medium">
        <color indexed="64"/>
      </top>
      <bottom/>
      <diagonal/>
    </border>
    <border>
      <left style="thin">
        <color indexed="64"/>
      </left>
      <right/>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bottom/>
      <diagonal/>
    </border>
    <border>
      <left/>
      <right style="dotted">
        <color indexed="64"/>
      </right>
      <top/>
      <bottom style="thin">
        <color indexed="64"/>
      </bottom>
      <diagonal/>
    </border>
    <border>
      <left/>
      <right/>
      <top style="dotted">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357">
    <xf numFmtId="0" fontId="0" fillId="0" borderId="0" xfId="0"/>
    <xf numFmtId="0" fontId="0" fillId="0" borderId="0" xfId="0" applyAlignment="1">
      <alignment shrinkToFit="1"/>
    </xf>
    <xf numFmtId="0" fontId="0" fillId="0" borderId="1" xfId="0" applyBorder="1"/>
    <xf numFmtId="0" fontId="0" fillId="0" borderId="0" xfId="0" applyBorder="1"/>
    <xf numFmtId="0" fontId="0" fillId="0" borderId="5" xfId="0" applyBorder="1"/>
    <xf numFmtId="0" fontId="0" fillId="0" borderId="8" xfId="0" applyBorder="1"/>
    <xf numFmtId="0" fontId="0" fillId="0" borderId="11" xfId="0" applyBorder="1"/>
    <xf numFmtId="0" fontId="0" fillId="0" borderId="13" xfId="0" applyBorder="1"/>
    <xf numFmtId="176" fontId="0" fillId="0" borderId="3" xfId="0" applyNumberFormat="1" applyBorder="1"/>
    <xf numFmtId="0" fontId="0" fillId="0" borderId="1" xfId="0" applyBorder="1" applyAlignment="1">
      <alignment shrinkToFit="1"/>
    </xf>
    <xf numFmtId="0" fontId="0" fillId="0" borderId="11" xfId="0" applyBorder="1" applyAlignment="1">
      <alignment shrinkToFit="1"/>
    </xf>
    <xf numFmtId="0" fontId="0" fillId="0" borderId="2" xfId="0" applyBorder="1" applyAlignment="1">
      <alignment shrinkToFit="1"/>
    </xf>
    <xf numFmtId="0" fontId="0" fillId="0" borderId="5" xfId="0" applyBorder="1" applyAlignment="1">
      <alignment shrinkToFit="1"/>
    </xf>
    <xf numFmtId="0" fontId="0" fillId="0" borderId="12" xfId="0" applyBorder="1" applyAlignment="1">
      <alignment shrinkToFit="1"/>
    </xf>
    <xf numFmtId="0" fontId="0" fillId="0" borderId="13" xfId="0" applyBorder="1" applyAlignment="1">
      <alignment shrinkToFit="1"/>
    </xf>
    <xf numFmtId="0" fontId="0" fillId="0" borderId="9" xfId="0" applyBorder="1" applyAlignment="1">
      <alignment shrinkToFit="1"/>
    </xf>
    <xf numFmtId="0" fontId="0" fillId="0" borderId="8" xfId="0" applyBorder="1" applyAlignment="1">
      <alignment shrinkToFit="1"/>
    </xf>
    <xf numFmtId="0" fontId="6" fillId="0" borderId="0" xfId="0" applyFont="1" applyAlignment="1">
      <alignment horizontal="right" shrinkToFit="1"/>
    </xf>
    <xf numFmtId="0" fontId="0" fillId="0" borderId="0" xfId="0" applyAlignment="1">
      <alignment vertical="top"/>
    </xf>
    <xf numFmtId="0" fontId="0" fillId="0" borderId="0" xfId="0" applyAlignment="1">
      <alignment horizontal="center" vertical="top"/>
    </xf>
    <xf numFmtId="0" fontId="0" fillId="0" borderId="1" xfId="0" applyBorder="1" applyAlignment="1">
      <alignment horizontal="center"/>
    </xf>
    <xf numFmtId="0" fontId="0" fillId="0" borderId="11" xfId="0" applyBorder="1" applyAlignment="1">
      <alignment horizontal="center"/>
    </xf>
    <xf numFmtId="0" fontId="0" fillId="0" borderId="0" xfId="0" applyFill="1" applyBorder="1" applyAlignment="1"/>
    <xf numFmtId="0" fontId="0" fillId="0" borderId="1" xfId="0" applyBorder="1" applyAlignment="1">
      <alignment horizontal="center" vertical="top"/>
    </xf>
    <xf numFmtId="0" fontId="0" fillId="0" borderId="1" xfId="0" applyBorder="1" applyAlignment="1">
      <alignment horizontal="center" vertical="top" shrinkToFit="1"/>
    </xf>
    <xf numFmtId="0" fontId="0" fillId="0" borderId="14" xfId="0" applyBorder="1" applyAlignment="1">
      <alignment horizontal="center" vertical="top" shrinkToFit="1"/>
    </xf>
    <xf numFmtId="0" fontId="0" fillId="0" borderId="15" xfId="0" applyBorder="1" applyAlignment="1">
      <alignment horizontal="center" vertical="top"/>
    </xf>
    <xf numFmtId="0" fontId="0" fillId="0" borderId="14" xfId="0" applyBorder="1" applyAlignment="1">
      <alignment horizontal="center" vertical="top"/>
    </xf>
    <xf numFmtId="0" fontId="0" fillId="0" borderId="14" xfId="0" applyBorder="1" applyAlignment="1">
      <alignment horizontal="center"/>
    </xf>
    <xf numFmtId="0" fontId="0" fillId="0" borderId="23" xfId="0" applyBorder="1" applyAlignment="1">
      <alignment shrinkToFit="1"/>
    </xf>
    <xf numFmtId="0" fontId="0" fillId="0" borderId="27" xfId="0" applyBorder="1" applyAlignment="1">
      <alignment horizontal="center" vertical="top"/>
    </xf>
    <xf numFmtId="0" fontId="0" fillId="0" borderId="28" xfId="0" applyBorder="1" applyAlignment="1">
      <alignment horizontal="center" vertical="top"/>
    </xf>
    <xf numFmtId="0" fontId="0" fillId="0" borderId="30" xfId="0" applyBorder="1" applyAlignment="1">
      <alignment horizontal="center" vertical="top" wrapText="1"/>
    </xf>
    <xf numFmtId="0" fontId="0" fillId="0" borderId="28" xfId="0" applyBorder="1" applyAlignment="1">
      <alignment horizontal="center" vertical="top" wrapText="1"/>
    </xf>
    <xf numFmtId="0" fontId="0" fillId="0" borderId="9" xfId="0" applyBorder="1" applyAlignment="1">
      <alignment horizontal="center"/>
    </xf>
    <xf numFmtId="0" fontId="0" fillId="0" borderId="0" xfId="0" applyAlignment="1">
      <alignment horizontal="center" shrinkToFit="1"/>
    </xf>
    <xf numFmtId="0" fontId="9" fillId="0" borderId="0" xfId="0" applyFont="1" applyFill="1" applyBorder="1" applyAlignment="1"/>
    <xf numFmtId="0" fontId="10" fillId="0" borderId="0" xfId="0" applyFont="1"/>
    <xf numFmtId="0" fontId="12" fillId="0" borderId="0" xfId="0" applyFont="1"/>
    <xf numFmtId="0" fontId="0" fillId="0" borderId="14" xfId="0" applyBorder="1" applyAlignment="1">
      <alignment horizontal="center" vertical="center"/>
    </xf>
    <xf numFmtId="0" fontId="0" fillId="0" borderId="16" xfId="0" applyBorder="1" applyAlignment="1">
      <alignment horizontal="center" vertical="center"/>
    </xf>
    <xf numFmtId="0" fontId="0" fillId="2" borderId="1" xfId="0" applyFill="1" applyBorder="1" applyAlignment="1">
      <alignment horizontal="center" vertical="center"/>
    </xf>
    <xf numFmtId="0" fontId="0" fillId="2" borderId="17" xfId="0" applyFill="1" applyBorder="1" applyAlignment="1">
      <alignment horizontal="center" vertical="center"/>
    </xf>
    <xf numFmtId="0" fontId="11" fillId="0" borderId="2" xfId="0" applyFont="1" applyBorder="1" applyAlignment="1">
      <alignment horizontal="right" vertical="center"/>
    </xf>
    <xf numFmtId="0" fontId="13" fillId="0" borderId="22" xfId="0" applyFont="1" applyBorder="1" applyAlignment="1">
      <alignment vertical="top"/>
    </xf>
    <xf numFmtId="0" fontId="14" fillId="0" borderId="11" xfId="0" applyFont="1" applyBorder="1" applyAlignment="1">
      <alignment vertical="top"/>
    </xf>
    <xf numFmtId="0" fontId="14" fillId="0" borderId="11" xfId="0" applyFont="1" applyBorder="1" applyAlignment="1">
      <alignment vertical="top" wrapText="1"/>
    </xf>
    <xf numFmtId="0" fontId="11" fillId="0" borderId="0" xfId="0" applyFont="1" applyBorder="1" applyAlignment="1">
      <alignment horizontal="right" vertical="center"/>
    </xf>
    <xf numFmtId="0" fontId="12" fillId="0" borderId="0" xfId="0" applyFont="1" applyAlignment="1">
      <alignment horizontal="right"/>
    </xf>
    <xf numFmtId="0" fontId="17" fillId="0" borderId="0" xfId="0" applyFont="1"/>
    <xf numFmtId="0" fontId="11" fillId="0" borderId="7" xfId="0" applyFont="1" applyBorder="1" applyAlignment="1">
      <alignment horizontal="center" vertical="center"/>
    </xf>
    <xf numFmtId="0" fontId="16" fillId="0" borderId="4" xfId="0" applyFont="1" applyBorder="1" applyAlignment="1">
      <alignment horizontal="center" vertical="center"/>
    </xf>
    <xf numFmtId="0" fontId="12" fillId="0" borderId="0" xfId="0" applyFont="1" applyFill="1" applyBorder="1" applyAlignment="1">
      <alignment horizontal="center" vertical="center"/>
    </xf>
    <xf numFmtId="0" fontId="0" fillId="0" borderId="2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24" xfId="0" applyBorder="1" applyAlignment="1">
      <alignment horizontal="center" vertical="center" wrapText="1"/>
    </xf>
    <xf numFmtId="0" fontId="0" fillId="0" borderId="33" xfId="0" applyBorder="1" applyAlignment="1">
      <alignment horizontal="center" vertical="center"/>
    </xf>
    <xf numFmtId="0" fontId="0" fillId="0" borderId="27" xfId="0" applyBorder="1" applyAlignment="1">
      <alignment horizontal="center" vertical="top" wrapText="1"/>
    </xf>
    <xf numFmtId="0" fontId="2" fillId="0" borderId="34" xfId="0" applyFont="1" applyBorder="1" applyAlignment="1">
      <alignment horizontal="center" vertical="center" wrapText="1"/>
    </xf>
    <xf numFmtId="176" fontId="0" fillId="2" borderId="14" xfId="0" applyNumberFormat="1" applyFill="1" applyBorder="1"/>
    <xf numFmtId="176" fontId="0" fillId="2" borderId="1" xfId="0" applyNumberFormat="1" applyFill="1" applyBorder="1"/>
    <xf numFmtId="176" fontId="0" fillId="2" borderId="16" xfId="0" applyNumberFormat="1" applyFill="1" applyBorder="1"/>
    <xf numFmtId="176" fontId="0" fillId="2" borderId="17" xfId="0" applyNumberFormat="1" applyFill="1" applyBorder="1"/>
    <xf numFmtId="0" fontId="9" fillId="0" borderId="1" xfId="0" applyFont="1" applyBorder="1" applyAlignment="1">
      <alignment horizontal="center" vertical="top"/>
    </xf>
    <xf numFmtId="0" fontId="8" fillId="0" borderId="26" xfId="0" applyFont="1" applyFill="1" applyBorder="1" applyAlignment="1">
      <alignment vertical="top"/>
    </xf>
    <xf numFmtId="0" fontId="0" fillId="0" borderId="29" xfId="0" applyBorder="1" applyAlignment="1">
      <alignment horizontal="center" vertical="center"/>
    </xf>
    <xf numFmtId="0" fontId="8" fillId="0" borderId="19" xfId="0" applyFont="1" applyFill="1" applyBorder="1" applyAlignment="1">
      <alignment vertical="top"/>
    </xf>
    <xf numFmtId="0" fontId="4" fillId="0" borderId="27" xfId="0" applyFont="1" applyFill="1" applyBorder="1" applyAlignment="1">
      <alignment horizontal="center" wrapText="1"/>
    </xf>
    <xf numFmtId="0" fontId="5" fillId="0" borderId="36" xfId="0" applyFont="1" applyFill="1" applyBorder="1" applyAlignment="1">
      <alignment horizontal="center" wrapText="1"/>
    </xf>
    <xf numFmtId="0" fontId="0" fillId="0" borderId="22" xfId="0" applyBorder="1" applyAlignment="1">
      <alignment horizontal="center" vertical="center" shrinkToFit="1"/>
    </xf>
    <xf numFmtId="0" fontId="0" fillId="2" borderId="14" xfId="0" applyFill="1" applyBorder="1" applyAlignment="1">
      <alignment shrinkToFit="1"/>
    </xf>
    <xf numFmtId="176" fontId="0" fillId="2" borderId="1" xfId="0" applyNumberFormat="1" applyFill="1" applyBorder="1" applyAlignment="1">
      <alignment shrinkToFit="1"/>
    </xf>
    <xf numFmtId="0" fontId="0" fillId="2" borderId="16" xfId="0" applyFill="1" applyBorder="1" applyAlignment="1">
      <alignment shrinkToFit="1"/>
    </xf>
    <xf numFmtId="176" fontId="0" fillId="2" borderId="17" xfId="0" applyNumberFormat="1" applyFill="1" applyBorder="1" applyAlignment="1">
      <alignment shrinkToFit="1"/>
    </xf>
    <xf numFmtId="0" fontId="0" fillId="0" borderId="13" xfId="0" applyBorder="1" applyAlignment="1">
      <alignment horizontal="center" vertical="center" shrinkToFit="1"/>
    </xf>
    <xf numFmtId="0" fontId="16" fillId="0" borderId="0" xfId="0" applyFont="1" applyBorder="1" applyAlignment="1"/>
    <xf numFmtId="0" fontId="0" fillId="0" borderId="0" xfId="0" applyAlignment="1">
      <alignment vertical="center" shrinkToFit="1"/>
    </xf>
    <xf numFmtId="0" fontId="0" fillId="2" borderId="5" xfId="0" applyFill="1" applyBorder="1" applyAlignment="1">
      <alignment shrinkToFit="1"/>
    </xf>
    <xf numFmtId="0" fontId="0" fillId="2" borderId="38" xfId="0" applyFill="1" applyBorder="1" applyAlignment="1">
      <alignment shrinkToFit="1"/>
    </xf>
    <xf numFmtId="0" fontId="0" fillId="0" borderId="11" xfId="0" applyBorder="1" applyAlignment="1">
      <alignment horizontal="center" vertical="center" shrinkToFit="1"/>
    </xf>
    <xf numFmtId="0" fontId="0" fillId="0" borderId="11" xfId="0" applyBorder="1" applyAlignment="1">
      <alignment shrinkToFit="1"/>
    </xf>
    <xf numFmtId="0" fontId="0" fillId="0" borderId="0" xfId="0" applyAlignment="1">
      <alignment horizontal="center"/>
    </xf>
    <xf numFmtId="0" fontId="0" fillId="0" borderId="33" xfId="0" applyBorder="1" applyAlignment="1">
      <alignment horizontal="center" vertical="center" shrinkToFit="1"/>
    </xf>
    <xf numFmtId="0" fontId="0" fillId="0" borderId="30" xfId="0" applyBorder="1" applyAlignment="1">
      <alignment horizontal="center" vertical="top" shrinkToFit="1"/>
    </xf>
    <xf numFmtId="0" fontId="3" fillId="0" borderId="19" xfId="0" applyFont="1" applyBorder="1" applyAlignment="1">
      <alignment horizontal="center" vertical="center" shrinkToFit="1"/>
    </xf>
    <xf numFmtId="0" fontId="0" fillId="0" borderId="9" xfId="0" applyBorder="1" applyAlignment="1">
      <alignment horizontal="center" shrinkToFit="1"/>
    </xf>
    <xf numFmtId="0" fontId="0" fillId="0" borderId="32" xfId="0" applyBorder="1" applyAlignment="1">
      <alignment horizontal="center" shrinkToFit="1"/>
    </xf>
    <xf numFmtId="0" fontId="9" fillId="0" borderId="5" xfId="0" applyFont="1" applyBorder="1" applyAlignment="1">
      <alignment horizontal="center" vertical="top"/>
    </xf>
    <xf numFmtId="0" fontId="0" fillId="0" borderId="39" xfId="0" applyFont="1" applyBorder="1" applyAlignment="1">
      <alignment horizontal="center" vertical="center" wrapText="1"/>
    </xf>
    <xf numFmtId="0" fontId="0" fillId="0" borderId="40" xfId="0" applyBorder="1" applyAlignment="1">
      <alignment shrinkToFit="1"/>
    </xf>
    <xf numFmtId="176" fontId="0" fillId="2" borderId="39" xfId="0" applyNumberFormat="1" applyFill="1" applyBorder="1" applyAlignment="1">
      <alignment shrinkToFit="1"/>
    </xf>
    <xf numFmtId="176" fontId="0" fillId="2" borderId="37" xfId="0" applyNumberFormat="1" applyFill="1" applyBorder="1" applyAlignment="1">
      <alignment shrinkToFit="1"/>
    </xf>
    <xf numFmtId="0" fontId="9" fillId="0" borderId="39" xfId="0" applyFont="1" applyBorder="1" applyAlignment="1">
      <alignment horizontal="center" vertical="center" wrapText="1"/>
    </xf>
    <xf numFmtId="0" fontId="0" fillId="2" borderId="37" xfId="0" applyFill="1" applyBorder="1" applyAlignment="1">
      <alignment shrinkToFit="1"/>
    </xf>
    <xf numFmtId="0" fontId="9" fillId="0" borderId="46" xfId="0" applyFont="1" applyBorder="1" applyAlignment="1">
      <alignment horizontal="center" vertical="top"/>
    </xf>
    <xf numFmtId="0" fontId="3" fillId="0" borderId="47" xfId="0" applyFont="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7" fillId="0" borderId="27" xfId="0" applyFont="1" applyBorder="1" applyAlignment="1">
      <alignment horizontal="center" vertical="center"/>
    </xf>
    <xf numFmtId="0" fontId="2" fillId="0" borderId="26" xfId="0" applyFont="1" applyBorder="1" applyAlignment="1">
      <alignment horizontal="center" vertical="center" wrapText="1"/>
    </xf>
    <xf numFmtId="0" fontId="0" fillId="0" borderId="16" xfId="0" applyBorder="1" applyAlignment="1">
      <alignment horizontal="center"/>
    </xf>
    <xf numFmtId="0" fontId="0" fillId="0" borderId="13" xfId="0" applyBorder="1" applyAlignment="1">
      <alignment vertical="center" shrinkToFit="1"/>
    </xf>
    <xf numFmtId="176" fontId="0" fillId="0" borderId="8" xfId="0" applyNumberFormat="1" applyBorder="1"/>
    <xf numFmtId="176" fontId="0" fillId="0" borderId="5" xfId="0" applyNumberFormat="1" applyBorder="1"/>
    <xf numFmtId="176" fontId="0" fillId="0" borderId="38" xfId="0" applyNumberFormat="1" applyBorder="1"/>
    <xf numFmtId="0" fontId="4" fillId="0" borderId="40" xfId="0" applyFont="1" applyBorder="1" applyAlignment="1">
      <alignment horizontal="center" vertical="center" wrapText="1"/>
    </xf>
    <xf numFmtId="0" fontId="0" fillId="0" borderId="50" xfId="0" applyBorder="1" applyAlignment="1">
      <alignment horizontal="center" vertical="center" shrinkToFit="1"/>
    </xf>
    <xf numFmtId="0" fontId="7" fillId="0" borderId="36" xfId="0" applyFont="1" applyBorder="1" applyAlignment="1">
      <alignment horizontal="center" vertical="center"/>
    </xf>
    <xf numFmtId="0" fontId="0" fillId="0" borderId="2" xfId="0" applyBorder="1" applyAlignment="1">
      <alignment horizontal="center"/>
    </xf>
    <xf numFmtId="0" fontId="0" fillId="0" borderId="42" xfId="0" applyBorder="1" applyAlignment="1">
      <alignment horizontal="center"/>
    </xf>
    <xf numFmtId="0" fontId="4" fillId="0" borderId="23" xfId="0" applyFont="1" applyBorder="1" applyAlignment="1">
      <alignment horizontal="center" vertical="center" wrapText="1"/>
    </xf>
    <xf numFmtId="0" fontId="2" fillId="0" borderId="9" xfId="0" applyFont="1" applyBorder="1" applyAlignment="1">
      <alignment horizontal="center"/>
    </xf>
    <xf numFmtId="176" fontId="0" fillId="0" borderId="52" xfId="0" applyNumberFormat="1" applyBorder="1"/>
    <xf numFmtId="176" fontId="0" fillId="0" borderId="53" xfId="0" applyNumberFormat="1" applyBorder="1"/>
    <xf numFmtId="0" fontId="0" fillId="0" borderId="20" xfId="0" applyFill="1" applyBorder="1" applyAlignment="1">
      <alignment shrinkToFit="1"/>
    </xf>
    <xf numFmtId="176" fontId="0" fillId="0" borderId="3" xfId="0" applyNumberFormat="1" applyFill="1" applyBorder="1"/>
    <xf numFmtId="0" fontId="0" fillId="0" borderId="8" xfId="0" applyFill="1" applyBorder="1" applyAlignment="1">
      <alignment shrinkToFit="1"/>
    </xf>
    <xf numFmtId="176" fontId="0" fillId="0" borderId="3" xfId="0" applyNumberFormat="1" applyFill="1" applyBorder="1" applyAlignment="1">
      <alignment shrinkToFit="1"/>
    </xf>
    <xf numFmtId="176" fontId="0" fillId="0" borderId="41" xfId="0" applyNumberFormat="1" applyFill="1" applyBorder="1" applyAlignment="1">
      <alignment shrinkToFit="1"/>
    </xf>
    <xf numFmtId="176" fontId="0" fillId="0" borderId="20" xfId="0" applyNumberFormat="1" applyFill="1" applyBorder="1"/>
    <xf numFmtId="0" fontId="0" fillId="0" borderId="15" xfId="0" applyBorder="1" applyAlignment="1">
      <alignment horizontal="center" vertical="top" wrapText="1"/>
    </xf>
    <xf numFmtId="176" fontId="0" fillId="0" borderId="15" xfId="0" applyNumberFormat="1" applyBorder="1"/>
    <xf numFmtId="176" fontId="0" fillId="0" borderId="18" xfId="0" applyNumberFormat="1" applyBorder="1"/>
    <xf numFmtId="0" fontId="0" fillId="0" borderId="5" xfId="0" applyBorder="1" applyAlignment="1">
      <alignment horizontal="center" vertical="top"/>
    </xf>
    <xf numFmtId="176" fontId="0" fillId="0" borderId="21" xfId="0" applyNumberFormat="1" applyBorder="1"/>
    <xf numFmtId="0" fontId="0" fillId="0" borderId="50" xfId="0" applyBorder="1" applyAlignment="1">
      <alignment shrinkToFit="1"/>
    </xf>
    <xf numFmtId="0" fontId="12" fillId="0" borderId="0" xfId="0" applyFont="1" applyFill="1" applyBorder="1" applyAlignment="1">
      <alignment horizontal="center"/>
    </xf>
    <xf numFmtId="0" fontId="0" fillId="0" borderId="0" xfId="0" applyBorder="1" applyAlignment="1">
      <alignment horizontal="center"/>
    </xf>
    <xf numFmtId="176" fontId="0" fillId="0" borderId="0" xfId="0" applyNumberFormat="1" applyBorder="1"/>
    <xf numFmtId="0" fontId="0" fillId="0" borderId="0" xfId="0" applyBorder="1" applyAlignment="1">
      <alignment horizontal="left"/>
    </xf>
    <xf numFmtId="0" fontId="0" fillId="0" borderId="0" xfId="0" applyFill="1" applyBorder="1" applyAlignment="1">
      <alignment shrinkToFit="1"/>
    </xf>
    <xf numFmtId="176" fontId="0" fillId="0" borderId="0" xfId="0" applyNumberFormat="1" applyFill="1" applyBorder="1"/>
    <xf numFmtId="0" fontId="4" fillId="0" borderId="0" xfId="0" applyFont="1" applyAlignment="1">
      <alignment vertical="top" wrapText="1"/>
    </xf>
    <xf numFmtId="0" fontId="5" fillId="0" borderId="0" xfId="0" applyFont="1" applyAlignment="1">
      <alignment vertical="top" wrapText="1"/>
    </xf>
    <xf numFmtId="0" fontId="0" fillId="0" borderId="7" xfId="0" applyBorder="1"/>
    <xf numFmtId="0" fontId="11" fillId="0" borderId="0" xfId="0" applyFont="1"/>
    <xf numFmtId="0" fontId="0" fillId="0" borderId="25" xfId="0" applyBorder="1" applyAlignment="1">
      <alignment horizontal="center" vertical="center"/>
    </xf>
    <xf numFmtId="0" fontId="0" fillId="0" borderId="25" xfId="0" applyBorder="1" applyAlignment="1">
      <alignment horizontal="center" vertical="center" wrapText="1"/>
    </xf>
    <xf numFmtId="0" fontId="17"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0" xfId="0" applyBorder="1" applyAlignment="1">
      <alignment vertical="center"/>
    </xf>
    <xf numFmtId="0" fontId="0" fillId="0" borderId="3" xfId="0" applyBorder="1" applyAlignment="1">
      <alignment shrinkToFit="1"/>
    </xf>
    <xf numFmtId="0" fontId="13" fillId="0" borderId="1" xfId="0" applyFont="1" applyBorder="1" applyAlignment="1">
      <alignment horizontal="center" vertical="center" wrapText="1"/>
    </xf>
    <xf numFmtId="176" fontId="0" fillId="0" borderId="3" xfId="0" applyNumberFormat="1" applyBorder="1" applyAlignment="1">
      <alignment horizontal="center" vertical="center"/>
    </xf>
    <xf numFmtId="0" fontId="0" fillId="0" borderId="0" xfId="0" applyBorder="1" applyAlignment="1">
      <alignment horizontal="right" vertical="center"/>
    </xf>
    <xf numFmtId="0" fontId="18" fillId="0" borderId="0" xfId="0" applyFont="1" applyBorder="1" applyAlignment="1">
      <alignment horizontal="center" vertical="center"/>
    </xf>
    <xf numFmtId="0" fontId="5" fillId="0" borderId="0" xfId="0" applyFont="1" applyAlignment="1">
      <alignment vertical="top"/>
    </xf>
    <xf numFmtId="0" fontId="4" fillId="0" borderId="0" xfId="0" applyFont="1" applyAlignment="1"/>
    <xf numFmtId="0" fontId="4" fillId="0" borderId="0" xfId="0" applyFont="1" applyBorder="1" applyAlignment="1"/>
    <xf numFmtId="0" fontId="5" fillId="0" borderId="0" xfId="0" applyFont="1" applyBorder="1" applyAlignment="1"/>
    <xf numFmtId="0" fontId="5" fillId="0" borderId="0" xfId="0" applyFont="1" applyAlignment="1"/>
    <xf numFmtId="0" fontId="19" fillId="2" borderId="7" xfId="0" applyFont="1" applyFill="1" applyBorder="1" applyAlignment="1">
      <alignment horizontal="center" vertical="center"/>
    </xf>
    <xf numFmtId="176" fontId="0" fillId="0" borderId="3" xfId="0" applyNumberFormat="1" applyFill="1" applyBorder="1" applyAlignment="1">
      <alignment horizontal="right" vertical="center"/>
    </xf>
    <xf numFmtId="176" fontId="0" fillId="0" borderId="3" xfId="0" applyNumberFormat="1" applyBorder="1" applyAlignment="1">
      <alignment horizontal="right" vertical="center"/>
    </xf>
    <xf numFmtId="176" fontId="0" fillId="2" borderId="1" xfId="0" applyNumberFormat="1" applyFill="1" applyBorder="1" applyAlignment="1">
      <alignment horizontal="right" vertical="center"/>
    </xf>
    <xf numFmtId="176" fontId="0" fillId="2" borderId="15" xfId="0" applyNumberFormat="1" applyFill="1" applyBorder="1" applyAlignment="1">
      <alignment horizontal="right" vertical="center"/>
    </xf>
    <xf numFmtId="176" fontId="0" fillId="0" borderId="44" xfId="0" applyNumberFormat="1" applyBorder="1" applyAlignment="1">
      <alignment horizontal="right" vertical="center"/>
    </xf>
    <xf numFmtId="176" fontId="0" fillId="2" borderId="17" xfId="0" applyNumberFormat="1" applyFill="1" applyBorder="1" applyAlignment="1">
      <alignment horizontal="right" vertical="center"/>
    </xf>
    <xf numFmtId="176" fontId="0" fillId="2" borderId="18" xfId="0" applyNumberFormat="1" applyFill="1" applyBorder="1" applyAlignment="1">
      <alignment horizontal="right" vertical="center"/>
    </xf>
    <xf numFmtId="0" fontId="12" fillId="0" borderId="25" xfId="0" applyFont="1" applyBorder="1" applyAlignment="1">
      <alignment horizontal="center" vertical="center"/>
    </xf>
    <xf numFmtId="0" fontId="0" fillId="0" borderId="0" xfId="0" applyFill="1" applyBorder="1"/>
    <xf numFmtId="0" fontId="5" fillId="0" borderId="0" xfId="0" applyFont="1" applyAlignment="1">
      <alignment vertical="top" wrapText="1"/>
    </xf>
    <xf numFmtId="0" fontId="22" fillId="0" borderId="0" xfId="0" applyFont="1"/>
    <xf numFmtId="0" fontId="0" fillId="0" borderId="11" xfId="0" applyBorder="1" applyAlignment="1">
      <alignment shrinkToFit="1"/>
    </xf>
    <xf numFmtId="0" fontId="0" fillId="0" borderId="1" xfId="0" applyBorder="1" applyAlignment="1">
      <alignment horizontal="center" vertical="center" shrinkToFit="1"/>
    </xf>
    <xf numFmtId="0" fontId="0" fillId="0" borderId="1" xfId="0" applyBorder="1" applyAlignment="1">
      <alignment shrinkToFit="1"/>
    </xf>
    <xf numFmtId="0" fontId="0" fillId="0" borderId="11" xfId="0" applyBorder="1" applyAlignment="1">
      <alignment horizontal="center" vertical="center" shrinkToFit="1"/>
    </xf>
    <xf numFmtId="0" fontId="0" fillId="0" borderId="3" xfId="0" applyBorder="1" applyAlignment="1">
      <alignment horizontal="center" shrinkToFit="1"/>
    </xf>
    <xf numFmtId="0" fontId="0" fillId="0" borderId="2" xfId="0" applyBorder="1" applyAlignment="1">
      <alignment shrinkToFit="1"/>
    </xf>
    <xf numFmtId="0" fontId="0" fillId="0" borderId="5" xfId="0" applyBorder="1" applyAlignment="1">
      <alignment shrinkToFit="1"/>
    </xf>
    <xf numFmtId="0" fontId="0" fillId="0" borderId="1" xfId="0" applyBorder="1" applyAlignment="1">
      <alignment horizontal="center" vertical="center"/>
    </xf>
    <xf numFmtId="0" fontId="0" fillId="2" borderId="5" xfId="0" applyFill="1" applyBorder="1" applyAlignment="1">
      <alignment horizontal="center" vertical="center" shrinkToFit="1"/>
    </xf>
    <xf numFmtId="0" fontId="0" fillId="0" borderId="1" xfId="0" applyBorder="1" applyAlignment="1">
      <alignment vertical="center"/>
    </xf>
    <xf numFmtId="0" fontId="0" fillId="0" borderId="2" xfId="0" applyBorder="1" applyAlignment="1"/>
    <xf numFmtId="0" fontId="0" fillId="0" borderId="12" xfId="0" applyBorder="1" applyAlignment="1"/>
    <xf numFmtId="0" fontId="17" fillId="0" borderId="6" xfId="0" applyFont="1" applyBorder="1" applyAlignment="1">
      <alignment horizontal="center" vertical="center" shrinkToFit="1"/>
    </xf>
    <xf numFmtId="176" fontId="0" fillId="0" borderId="59" xfId="0" applyNumberFormat="1" applyBorder="1"/>
    <xf numFmtId="177" fontId="0" fillId="0" borderId="58" xfId="0" applyNumberFormat="1" applyBorder="1" applyAlignment="1">
      <alignment horizontal="center"/>
    </xf>
    <xf numFmtId="0" fontId="11" fillId="0" borderId="10" xfId="0" applyFont="1" applyBorder="1" applyAlignment="1">
      <alignment horizontal="center" vertical="center"/>
    </xf>
    <xf numFmtId="176" fontId="0" fillId="0" borderId="67" xfId="0" applyNumberFormat="1" applyBorder="1"/>
    <xf numFmtId="177" fontId="0" fillId="0" borderId="68" xfId="0" applyNumberFormat="1" applyBorder="1" applyAlignment="1">
      <alignment horizontal="center"/>
    </xf>
    <xf numFmtId="0" fontId="0" fillId="0" borderId="67" xfId="0" applyBorder="1" applyAlignment="1"/>
    <xf numFmtId="0" fontId="0" fillId="0" borderId="69" xfId="0" applyBorder="1"/>
    <xf numFmtId="0" fontId="20" fillId="0" borderId="73" xfId="0" applyFont="1" applyBorder="1" applyAlignment="1">
      <alignment vertical="center"/>
    </xf>
    <xf numFmtId="0" fontId="23" fillId="0" borderId="71" xfId="0" applyFont="1" applyBorder="1" applyAlignment="1">
      <alignment vertical="center"/>
    </xf>
    <xf numFmtId="0" fontId="0" fillId="0" borderId="75" xfId="0" applyBorder="1"/>
    <xf numFmtId="0" fontId="26" fillId="0" borderId="0" xfId="0" applyFont="1"/>
    <xf numFmtId="0" fontId="0" fillId="0" borderId="11" xfId="0" applyBorder="1" applyAlignment="1">
      <alignment horizontal="center" vertical="center" wrapText="1"/>
    </xf>
    <xf numFmtId="0" fontId="0" fillId="0" borderId="20" xfId="0" applyFill="1" applyBorder="1" applyAlignment="1">
      <alignment horizontal="center" vertical="center" shrinkToFit="1"/>
    </xf>
    <xf numFmtId="0" fontId="0" fillId="0" borderId="3" xfId="0" applyFill="1" applyBorder="1" applyAlignment="1">
      <alignment horizontal="center" vertical="center" shrinkToFit="1"/>
    </xf>
    <xf numFmtId="176" fontId="0" fillId="0" borderId="3" xfId="0" applyNumberFormat="1" applyFill="1" applyBorder="1" applyAlignment="1">
      <alignment horizontal="center" vertical="center"/>
    </xf>
    <xf numFmtId="176" fontId="0" fillId="0" borderId="41" xfId="0" applyNumberFormat="1" applyFill="1" applyBorder="1" applyAlignment="1">
      <alignment horizontal="center" vertical="center"/>
    </xf>
    <xf numFmtId="0" fontId="0" fillId="0" borderId="8" xfId="0" applyFill="1" applyBorder="1" applyAlignment="1">
      <alignment horizontal="center" vertical="center" shrinkToFit="1"/>
    </xf>
    <xf numFmtId="0" fontId="0" fillId="2" borderId="14" xfId="0" applyFill="1" applyBorder="1" applyAlignment="1">
      <alignment horizontal="center" vertical="center" shrinkToFit="1"/>
    </xf>
    <xf numFmtId="0" fontId="0" fillId="2" borderId="1" xfId="0" applyFill="1" applyBorder="1" applyAlignment="1">
      <alignment horizontal="center" vertical="center" shrinkToFit="1"/>
    </xf>
    <xf numFmtId="176" fontId="0" fillId="2" borderId="1" xfId="0" applyNumberFormat="1" applyFill="1" applyBorder="1" applyAlignment="1">
      <alignment horizontal="center" vertical="center"/>
    </xf>
    <xf numFmtId="176" fontId="0" fillId="2" borderId="39" xfId="0" applyNumberFormat="1" applyFill="1" applyBorder="1" applyAlignment="1">
      <alignment horizontal="center" vertical="center"/>
    </xf>
    <xf numFmtId="0" fontId="0" fillId="2" borderId="16" xfId="0" applyFill="1" applyBorder="1" applyAlignment="1">
      <alignment horizontal="center" vertical="center" shrinkToFit="1"/>
    </xf>
    <xf numFmtId="0" fontId="0" fillId="2" borderId="17" xfId="0" applyFill="1" applyBorder="1" applyAlignment="1">
      <alignment horizontal="center" vertical="center" shrinkToFit="1"/>
    </xf>
    <xf numFmtId="176" fontId="0" fillId="2" borderId="17" xfId="0" applyNumberFormat="1" applyFill="1" applyBorder="1" applyAlignment="1">
      <alignment horizontal="center" vertical="center"/>
    </xf>
    <xf numFmtId="176" fontId="0" fillId="2" borderId="37" xfId="0" applyNumberFormat="1" applyFill="1" applyBorder="1" applyAlignment="1">
      <alignment horizontal="center" vertical="center"/>
    </xf>
    <xf numFmtId="0" fontId="0" fillId="2" borderId="38" xfId="0" applyFill="1" applyBorder="1" applyAlignment="1">
      <alignment horizontal="center" vertical="center" shrinkToFit="1"/>
    </xf>
    <xf numFmtId="176" fontId="0" fillId="0" borderId="1" xfId="0" applyNumberFormat="1" applyBorder="1" applyAlignment="1">
      <alignment horizontal="center" shrinkToFit="1"/>
    </xf>
    <xf numFmtId="176" fontId="0" fillId="0" borderId="11" xfId="0" applyNumberFormat="1" applyBorder="1" applyAlignment="1">
      <alignment horizontal="center" shrinkToFit="1"/>
    </xf>
    <xf numFmtId="0" fontId="0" fillId="0" borderId="1" xfId="0" applyBorder="1" applyAlignment="1">
      <alignment horizontal="center" shrinkToFit="1"/>
    </xf>
    <xf numFmtId="0" fontId="2" fillId="0" borderId="1" xfId="0" applyFont="1" applyBorder="1" applyAlignment="1">
      <alignment horizontal="center" vertical="center" wrapText="1"/>
    </xf>
    <xf numFmtId="176" fontId="0" fillId="0" borderId="3" xfId="0" applyNumberFormat="1" applyBorder="1" applyAlignment="1">
      <alignment horizontal="center" shrinkToFit="1"/>
    </xf>
    <xf numFmtId="0" fontId="0" fillId="0" borderId="11" xfId="0" applyBorder="1" applyAlignment="1">
      <alignment horizontal="center" shrinkToFit="1"/>
    </xf>
    <xf numFmtId="0" fontId="26" fillId="0" borderId="0" xfId="0" applyFont="1" applyBorder="1" applyAlignment="1">
      <alignment shrinkToFit="1"/>
    </xf>
    <xf numFmtId="0" fontId="27" fillId="0" borderId="0" xfId="0" applyFont="1" applyBorder="1" applyAlignment="1">
      <alignment shrinkToFit="1"/>
    </xf>
    <xf numFmtId="0" fontId="0" fillId="0" borderId="65" xfId="0" applyBorder="1" applyAlignment="1">
      <alignment horizontal="center" vertical="center"/>
    </xf>
    <xf numFmtId="0" fontId="0" fillId="0" borderId="76" xfId="0" applyBorder="1" applyAlignment="1"/>
    <xf numFmtId="0" fontId="0" fillId="0" borderId="1" xfId="0" applyFill="1" applyBorder="1" applyAlignment="1">
      <alignment horizontal="center"/>
    </xf>
    <xf numFmtId="0" fontId="0" fillId="0" borderId="2" xfId="0" applyFill="1" applyBorder="1" applyAlignment="1">
      <alignment horizontal="center"/>
    </xf>
    <xf numFmtId="0" fontId="0" fillId="0" borderId="15" xfId="0" applyFill="1" applyBorder="1" applyAlignment="1">
      <alignment horizontal="center"/>
    </xf>
    <xf numFmtId="0" fontId="14" fillId="0" borderId="11" xfId="0" applyFont="1" applyFill="1" applyBorder="1" applyAlignment="1">
      <alignment vertical="top"/>
    </xf>
    <xf numFmtId="0" fontId="14" fillId="0" borderId="11" xfId="0" applyFont="1" applyFill="1" applyBorder="1" applyAlignment="1">
      <alignment vertical="top" wrapText="1"/>
    </xf>
    <xf numFmtId="0" fontId="14" fillId="0" borderId="12" xfId="0" applyFont="1" applyFill="1" applyBorder="1" applyAlignment="1">
      <alignment vertical="top"/>
    </xf>
    <xf numFmtId="0" fontId="14" fillId="0" borderId="23" xfId="0" applyFont="1" applyFill="1" applyBorder="1" applyAlignment="1">
      <alignment vertical="top"/>
    </xf>
    <xf numFmtId="176" fontId="0" fillId="0" borderId="9" xfId="0" applyNumberFormat="1" applyFill="1" applyBorder="1"/>
    <xf numFmtId="176" fontId="0" fillId="2" borderId="9" xfId="0" applyNumberFormat="1" applyFill="1" applyBorder="1"/>
    <xf numFmtId="0" fontId="14" fillId="0" borderId="12" xfId="0" applyFont="1" applyBorder="1" applyAlignment="1">
      <alignment vertical="top"/>
    </xf>
    <xf numFmtId="176" fontId="0" fillId="2" borderId="32" xfId="0" applyNumberFormat="1" applyFill="1" applyBorder="1"/>
    <xf numFmtId="176" fontId="0" fillId="3" borderId="20" xfId="0" applyNumberFormat="1" applyFill="1" applyBorder="1"/>
    <xf numFmtId="176" fontId="0" fillId="3" borderId="3" xfId="0" applyNumberFormat="1" applyFill="1" applyBorder="1"/>
    <xf numFmtId="176" fontId="0" fillId="3" borderId="9" xfId="0" applyNumberFormat="1" applyFill="1" applyBorder="1"/>
    <xf numFmtId="176" fontId="0" fillId="3" borderId="21" xfId="0" applyNumberFormat="1" applyFill="1" applyBorder="1"/>
    <xf numFmtId="176" fontId="0" fillId="3" borderId="14" xfId="0" applyNumberFormat="1" applyFill="1" applyBorder="1"/>
    <xf numFmtId="176" fontId="0" fillId="3" borderId="1" xfId="0" applyNumberFormat="1" applyFill="1" applyBorder="1"/>
    <xf numFmtId="176" fontId="0" fillId="3" borderId="2" xfId="0" applyNumberFormat="1" applyFill="1" applyBorder="1"/>
    <xf numFmtId="176" fontId="0" fillId="3" borderId="16" xfId="0" applyNumberFormat="1" applyFill="1" applyBorder="1"/>
    <xf numFmtId="176" fontId="0" fillId="3" borderId="17" xfId="0" applyNumberFormat="1" applyFill="1" applyBorder="1"/>
    <xf numFmtId="176" fontId="0" fillId="3" borderId="42" xfId="0" applyNumberFormat="1" applyFill="1" applyBorder="1"/>
    <xf numFmtId="176" fontId="0" fillId="3" borderId="45" xfId="0" applyNumberFormat="1" applyFill="1" applyBorder="1"/>
    <xf numFmtId="0" fontId="0" fillId="0" borderId="14" xfId="0" applyFill="1" applyBorder="1" applyAlignment="1">
      <alignment horizontal="center"/>
    </xf>
    <xf numFmtId="0" fontId="14" fillId="0" borderId="22" xfId="0" applyFont="1" applyFill="1" applyBorder="1" applyAlignment="1">
      <alignment vertical="top"/>
    </xf>
    <xf numFmtId="0" fontId="0" fillId="0" borderId="5" xfId="0" applyFill="1" applyBorder="1"/>
    <xf numFmtId="0" fontId="0" fillId="0" borderId="13" xfId="0" applyFill="1" applyBorder="1"/>
    <xf numFmtId="0" fontId="0" fillId="0" borderId="8" xfId="0" applyFill="1" applyBorder="1"/>
    <xf numFmtId="0" fontId="11" fillId="0" borderId="2" xfId="0" applyFont="1" applyBorder="1" applyAlignment="1">
      <alignment horizontal="right" vertical="center" shrinkToFit="1"/>
    </xf>
    <xf numFmtId="0" fontId="0" fillId="0" borderId="27" xfId="0" applyBorder="1" applyAlignment="1">
      <alignment horizontal="center" shrinkToFit="1"/>
    </xf>
    <xf numFmtId="0" fontId="0" fillId="0" borderId="28" xfId="0" applyBorder="1" applyAlignment="1">
      <alignment horizontal="center" shrinkToFit="1"/>
    </xf>
    <xf numFmtId="0" fontId="0" fillId="0" borderId="28" xfId="0" applyBorder="1" applyAlignment="1">
      <alignment horizontal="center" vertical="top" shrinkToFit="1"/>
    </xf>
    <xf numFmtId="0" fontId="0" fillId="0" borderId="30" xfId="0" applyBorder="1" applyAlignment="1">
      <alignment horizontal="center" shrinkToFit="1"/>
    </xf>
    <xf numFmtId="0" fontId="0" fillId="0" borderId="78" xfId="0" applyBorder="1" applyAlignment="1">
      <alignment horizontal="center" vertical="center"/>
    </xf>
    <xf numFmtId="0" fontId="0" fillId="0" borderId="79" xfId="0" applyFill="1" applyBorder="1" applyAlignment="1">
      <alignment horizontal="center" vertical="center"/>
    </xf>
    <xf numFmtId="176" fontId="0" fillId="0" borderId="79" xfId="0" applyNumberFormat="1" applyFill="1" applyBorder="1" applyAlignment="1">
      <alignment horizontal="right" vertical="center"/>
    </xf>
    <xf numFmtId="176" fontId="0" fillId="0" borderId="81" xfId="0" applyNumberFormat="1" applyFill="1" applyBorder="1" applyAlignment="1">
      <alignment horizontal="right" vertical="center"/>
    </xf>
    <xf numFmtId="176" fontId="0" fillId="0" borderId="44" xfId="0" applyNumberFormat="1" applyFill="1" applyBorder="1" applyAlignment="1">
      <alignment horizontal="right" vertical="center"/>
    </xf>
    <xf numFmtId="0" fontId="0" fillId="0" borderId="83" xfId="0" applyBorder="1"/>
    <xf numFmtId="0" fontId="0" fillId="3" borderId="82" xfId="0" applyFill="1" applyBorder="1" applyAlignment="1">
      <alignment horizontal="center" vertical="center"/>
    </xf>
    <xf numFmtId="0" fontId="0" fillId="0" borderId="7" xfId="0" applyBorder="1" applyAlignment="1">
      <alignment horizontal="center" vertical="center"/>
    </xf>
    <xf numFmtId="0" fontId="0" fillId="0" borderId="7" xfId="0" applyBorder="1" applyAlignment="1">
      <alignment shrinkToFit="1"/>
    </xf>
    <xf numFmtId="0" fontId="0" fillId="0" borderId="1" xfId="0" applyBorder="1" applyAlignment="1">
      <alignment horizontal="center" vertical="center" shrinkToFit="1"/>
    </xf>
    <xf numFmtId="0" fontId="20" fillId="0" borderId="74" xfId="0" applyFont="1" applyBorder="1" applyAlignment="1">
      <alignment horizontal="center" vertical="center"/>
    </xf>
    <xf numFmtId="0" fontId="24" fillId="0" borderId="71" xfId="0" applyFont="1" applyBorder="1" applyAlignment="1">
      <alignment horizontal="center" vertical="center"/>
    </xf>
    <xf numFmtId="0" fontId="17" fillId="0" borderId="1" xfId="0" applyFont="1" applyBorder="1" applyAlignment="1">
      <alignment horizontal="center" vertical="center" shrinkToFit="1"/>
    </xf>
    <xf numFmtId="0" fontId="17" fillId="0" borderId="65" xfId="0" applyFont="1" applyBorder="1" applyAlignment="1">
      <alignment horizontal="center" vertical="center" shrinkToFit="1"/>
    </xf>
    <xf numFmtId="0" fontId="9" fillId="0" borderId="65" xfId="0" applyFont="1" applyBorder="1" applyAlignment="1">
      <alignment horizontal="center" vertical="center" shrinkToFit="1"/>
    </xf>
    <xf numFmtId="0" fontId="0" fillId="0" borderId="7" xfId="0" applyBorder="1" applyAlignment="1"/>
    <xf numFmtId="0" fontId="0" fillId="0" borderId="67" xfId="0" applyBorder="1" applyAlignment="1"/>
    <xf numFmtId="0" fontId="20" fillId="0" borderId="72" xfId="0" applyFont="1" applyBorder="1" applyAlignment="1">
      <alignment horizontal="center" vertical="center"/>
    </xf>
    <xf numFmtId="0" fontId="20" fillId="0" borderId="71" xfId="0" applyFont="1" applyBorder="1" applyAlignment="1">
      <alignment horizontal="center" vertical="center"/>
    </xf>
    <xf numFmtId="0" fontId="4" fillId="0" borderId="65" xfId="0" applyFont="1" applyBorder="1" applyAlignment="1">
      <alignment horizontal="center" vertical="center" wrapText="1"/>
    </xf>
    <xf numFmtId="0" fontId="0" fillId="0" borderId="66" xfId="0" applyBorder="1" applyAlignment="1">
      <alignment horizontal="center" vertical="center"/>
    </xf>
    <xf numFmtId="0" fontId="0" fillId="0" borderId="3" xfId="0" applyFill="1" applyBorder="1" applyAlignment="1"/>
    <xf numFmtId="0" fontId="0" fillId="0" borderId="9" xfId="0" applyFill="1" applyBorder="1" applyAlignment="1"/>
    <xf numFmtId="0" fontId="0" fillId="0" borderId="11" xfId="0" applyBorder="1" applyAlignment="1">
      <alignment horizontal="center" vertical="center" shrinkToFit="1"/>
    </xf>
    <xf numFmtId="0" fontId="0" fillId="0" borderId="1" xfId="0" applyBorder="1" applyAlignment="1">
      <alignment shrinkToFit="1"/>
    </xf>
    <xf numFmtId="0" fontId="0" fillId="0" borderId="11" xfId="0" applyBorder="1" applyAlignment="1">
      <alignment shrinkToFit="1"/>
    </xf>
    <xf numFmtId="0" fontId="0" fillId="0" borderId="1" xfId="0" applyFill="1" applyBorder="1" applyAlignment="1"/>
    <xf numFmtId="0" fontId="0" fillId="0" borderId="2" xfId="0" applyFill="1" applyBorder="1" applyAlignment="1"/>
    <xf numFmtId="0" fontId="0" fillId="0" borderId="11" xfId="0" applyFill="1" applyBorder="1" applyAlignment="1"/>
    <xf numFmtId="0" fontId="0" fillId="0" borderId="12" xfId="0" applyFill="1" applyBorder="1" applyAlignment="1"/>
    <xf numFmtId="0" fontId="4" fillId="0" borderId="0" xfId="0" applyFont="1" applyAlignment="1">
      <alignment wrapText="1"/>
    </xf>
    <xf numFmtId="0" fontId="5" fillId="0" borderId="0" xfId="0" applyFont="1" applyAlignment="1">
      <alignment wrapText="1"/>
    </xf>
    <xf numFmtId="0" fontId="0" fillId="0" borderId="3" xfId="0" applyBorder="1" applyAlignment="1">
      <alignment horizontal="center" shrinkToFit="1"/>
    </xf>
    <xf numFmtId="0" fontId="0" fillId="0" borderId="3" xfId="0" applyBorder="1" applyAlignment="1">
      <alignment horizontal="center" vertical="center" shrinkToFi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4" fillId="0" borderId="0" xfId="0" applyFont="1" applyAlignment="1">
      <alignment vertical="top" wrapText="1"/>
    </xf>
    <xf numFmtId="0" fontId="5" fillId="0" borderId="0" xfId="0" applyFont="1" applyAlignment="1">
      <alignment vertical="top" wrapText="1"/>
    </xf>
    <xf numFmtId="0" fontId="0" fillId="0" borderId="57" xfId="0" applyBorder="1" applyAlignment="1">
      <alignment vertical="center"/>
    </xf>
    <xf numFmtId="0" fontId="0" fillId="0" borderId="56" xfId="0" applyBorder="1" applyAlignment="1">
      <alignment vertical="center"/>
    </xf>
    <xf numFmtId="0" fontId="0" fillId="0" borderId="65" xfId="0" applyBorder="1" applyAlignment="1">
      <alignment horizontal="center" vertical="center"/>
    </xf>
    <xf numFmtId="0" fontId="0" fillId="0" borderId="6" xfId="0" applyBorder="1" applyAlignment="1">
      <alignment horizontal="center" vertical="center"/>
    </xf>
    <xf numFmtId="0" fontId="17" fillId="0" borderId="1" xfId="0" applyFont="1" applyFill="1" applyBorder="1" applyAlignment="1">
      <alignment horizontal="center" vertical="center"/>
    </xf>
    <xf numFmtId="0" fontId="9" fillId="0" borderId="1" xfId="0" applyFont="1" applyBorder="1" applyAlignment="1">
      <alignment horizontal="center" vertical="center" shrinkToFit="1"/>
    </xf>
    <xf numFmtId="0" fontId="25" fillId="0" borderId="70" xfId="0" applyFont="1" applyBorder="1" applyAlignment="1">
      <alignment horizontal="center" vertical="center" wrapText="1"/>
    </xf>
    <xf numFmtId="0" fontId="25" fillId="0" borderId="71" xfId="0" applyFont="1" applyBorder="1" applyAlignment="1">
      <alignment horizontal="center" vertical="center"/>
    </xf>
    <xf numFmtId="0" fontId="17" fillId="0" borderId="1" xfId="0" applyFont="1" applyBorder="1" applyAlignment="1">
      <alignment horizontal="center" vertical="center"/>
    </xf>
    <xf numFmtId="0" fontId="0" fillId="0" borderId="1" xfId="0" applyBorder="1" applyAlignment="1">
      <alignment horizontal="center" vertical="center"/>
    </xf>
    <xf numFmtId="0" fontId="17" fillId="0" borderId="65" xfId="0" applyFont="1" applyBorder="1" applyAlignment="1">
      <alignment horizontal="center" vertical="center"/>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0" fontId="0" fillId="0" borderId="1" xfId="0" applyBorder="1" applyAlignment="1">
      <alignment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shrinkToFit="1"/>
    </xf>
    <xf numFmtId="0" fontId="0" fillId="0" borderId="3" xfId="0" applyBorder="1" applyAlignment="1">
      <alignment horizont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0" fillId="2" borderId="7" xfId="0" applyFill="1" applyBorder="1" applyAlignment="1"/>
    <xf numFmtId="0" fontId="0" fillId="2" borderId="4" xfId="0" applyFill="1" applyBorder="1" applyAlignment="1"/>
    <xf numFmtId="0" fontId="0" fillId="0" borderId="4" xfId="0" applyBorder="1" applyAlignment="1"/>
    <xf numFmtId="0" fontId="10" fillId="2" borderId="7" xfId="0" applyFont="1" applyFill="1" applyBorder="1" applyAlignment="1"/>
    <xf numFmtId="0" fontId="15" fillId="2" borderId="7" xfId="0" applyFont="1" applyFill="1" applyBorder="1" applyAlignment="1"/>
    <xf numFmtId="0" fontId="21" fillId="0" borderId="33" xfId="0" applyFont="1" applyBorder="1" applyAlignment="1">
      <alignment horizontal="center" vertical="center"/>
    </xf>
    <xf numFmtId="0" fontId="21" fillId="0" borderId="35" xfId="0" applyFont="1" applyBorder="1" applyAlignment="1">
      <alignment horizontal="center" vertical="center"/>
    </xf>
    <xf numFmtId="0" fontId="21" fillId="0" borderId="63" xfId="0" applyFont="1" applyBorder="1" applyAlignment="1">
      <alignment horizontal="center" vertical="center"/>
    </xf>
    <xf numFmtId="14" fontId="0" fillId="0" borderId="80" xfId="0" applyNumberFormat="1" applyFill="1" applyBorder="1" applyAlignment="1">
      <alignment horizontal="center" vertical="center" shrinkToFit="1"/>
    </xf>
    <xf numFmtId="0" fontId="0" fillId="0" borderId="48" xfId="0" applyBorder="1" applyAlignment="1">
      <alignment horizontal="center" vertical="center" shrinkToFit="1"/>
    </xf>
    <xf numFmtId="0" fontId="0" fillId="0" borderId="54" xfId="0" applyBorder="1" applyAlignment="1">
      <alignment horizontal="center" vertical="center" shrinkToFit="1"/>
    </xf>
    <xf numFmtId="0" fontId="0" fillId="2" borderId="2"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0" borderId="36" xfId="0" applyBorder="1" applyAlignment="1">
      <alignment horizontal="center" vertical="top"/>
    </xf>
    <xf numFmtId="0" fontId="0" fillId="0" borderId="0" xfId="0" applyAlignment="1">
      <alignment horizontal="center" vertical="top"/>
    </xf>
    <xf numFmtId="14" fontId="0" fillId="0" borderId="36" xfId="0" applyNumberFormat="1" applyBorder="1" applyAlignment="1">
      <alignment horizontal="center" shrinkToFit="1"/>
    </xf>
    <xf numFmtId="0" fontId="0" fillId="0" borderId="0" xfId="0" applyBorder="1" applyAlignment="1">
      <alignment horizontal="center" shrinkToFit="1"/>
    </xf>
    <xf numFmtId="0" fontId="0" fillId="0" borderId="55" xfId="0" applyBorder="1" applyAlignment="1">
      <alignment horizontal="center" shrinkToFit="1"/>
    </xf>
    <xf numFmtId="0" fontId="0" fillId="2" borderId="42" xfId="0" applyFill="1" applyBorder="1" applyAlignment="1">
      <alignment horizontal="center" vertical="center" shrinkToFit="1"/>
    </xf>
    <xf numFmtId="0" fontId="0" fillId="0" borderId="64" xfId="0" applyBorder="1" applyAlignment="1">
      <alignment horizontal="center" vertical="center" shrinkToFit="1"/>
    </xf>
    <xf numFmtId="0" fontId="0" fillId="0" borderId="38" xfId="0" applyBorder="1" applyAlignment="1">
      <alignment horizontal="center" vertical="center" shrinkToFit="1"/>
    </xf>
    <xf numFmtId="0" fontId="0" fillId="0" borderId="36" xfId="0" applyBorder="1" applyAlignment="1">
      <alignment horizontal="center" shrinkToFit="1"/>
    </xf>
    <xf numFmtId="0" fontId="0" fillId="0" borderId="0" xfId="0" applyBorder="1" applyAlignment="1">
      <alignment horizontal="center" vertical="top"/>
    </xf>
    <xf numFmtId="0" fontId="0" fillId="0" borderId="55" xfId="0" applyBorder="1" applyAlignment="1">
      <alignment horizontal="center" vertical="top"/>
    </xf>
    <xf numFmtId="0" fontId="0" fillId="0" borderId="80" xfId="0" applyFill="1" applyBorder="1" applyAlignment="1">
      <alignment horizontal="center" vertical="center" shrinkToFit="1"/>
    </xf>
    <xf numFmtId="0" fontId="17" fillId="0" borderId="0" xfId="0" applyFont="1" applyBorder="1" applyAlignment="1">
      <alignment horizontal="left" wrapText="1"/>
    </xf>
    <xf numFmtId="0" fontId="0" fillId="0" borderId="0" xfId="0" applyBorder="1" applyAlignment="1">
      <alignment horizontal="left"/>
    </xf>
    <xf numFmtId="0" fontId="16" fillId="0" borderId="4" xfId="0" applyFont="1" applyFill="1" applyBorder="1" applyAlignment="1">
      <alignment horizontal="center" vertical="center"/>
    </xf>
    <xf numFmtId="0" fontId="0" fillId="0" borderId="5" xfId="0" applyFill="1" applyBorder="1" applyAlignment="1"/>
    <xf numFmtId="0" fontId="0" fillId="0" borderId="77" xfId="0" applyFill="1" applyBorder="1" applyAlignment="1">
      <alignment horizontal="center" vertical="center" wrapText="1"/>
    </xf>
    <xf numFmtId="0" fontId="0" fillId="0" borderId="35" xfId="0" applyFill="1" applyBorder="1" applyAlignment="1">
      <alignment horizontal="center" vertical="center"/>
    </xf>
    <xf numFmtId="0" fontId="0" fillId="0" borderId="43" xfId="0" applyFill="1" applyBorder="1" applyAlignment="1">
      <alignment horizontal="center" vertical="center"/>
    </xf>
    <xf numFmtId="0" fontId="0" fillId="0" borderId="51" xfId="0" applyBorder="1" applyAlignment="1">
      <alignment horizontal="center" vertical="center" wrapText="1"/>
    </xf>
    <xf numFmtId="0" fontId="0" fillId="0" borderId="48" xfId="0" applyBorder="1" applyAlignment="1">
      <alignment horizontal="center" vertical="center"/>
    </xf>
    <xf numFmtId="0" fontId="17" fillId="0" borderId="35" xfId="0" applyFont="1" applyBorder="1" applyAlignment="1">
      <alignment horizontal="left" wrapText="1"/>
    </xf>
    <xf numFmtId="0" fontId="0" fillId="0" borderId="35" xfId="0" applyBorder="1" applyAlignment="1">
      <alignment horizontal="left"/>
    </xf>
    <xf numFmtId="0" fontId="16" fillId="0" borderId="5" xfId="0" applyFont="1" applyBorder="1" applyAlignment="1"/>
    <xf numFmtId="0" fontId="10" fillId="0" borderId="35" xfId="0" applyFont="1" applyBorder="1" applyAlignment="1">
      <alignment vertical="top" wrapText="1"/>
    </xf>
    <xf numFmtId="0" fontId="15" fillId="0" borderId="35" xfId="0" applyFont="1" applyBorder="1" applyAlignment="1">
      <alignment vertical="top" wrapText="1"/>
    </xf>
    <xf numFmtId="0" fontId="15" fillId="0" borderId="0" xfId="0" applyFont="1" applyBorder="1" applyAlignment="1">
      <alignment vertical="top" wrapText="1"/>
    </xf>
    <xf numFmtId="0" fontId="0" fillId="0" borderId="51" xfId="0" applyBorder="1" applyAlignment="1">
      <alignment horizontal="center" vertical="center"/>
    </xf>
    <xf numFmtId="0" fontId="0" fillId="0" borderId="48" xfId="0" applyBorder="1" applyAlignment="1"/>
    <xf numFmtId="0" fontId="0" fillId="0" borderId="49" xfId="0" applyBorder="1" applyAlignment="1"/>
    <xf numFmtId="0" fontId="10" fillId="0" borderId="0" xfId="0" applyFont="1" applyAlignment="1">
      <alignment wrapText="1"/>
    </xf>
    <xf numFmtId="0" fontId="0" fillId="0" borderId="0" xfId="0" applyAlignment="1">
      <alignment wrapText="1"/>
    </xf>
    <xf numFmtId="0" fontId="0" fillId="0" borderId="4" xfId="0" applyBorder="1" applyAlignment="1">
      <alignment horizontal="center" vertical="center"/>
    </xf>
    <xf numFmtId="0" fontId="0" fillId="0" borderId="51" xfId="0" applyBorder="1" applyAlignment="1">
      <alignment horizontal="left" vertical="center" shrinkToFit="1"/>
    </xf>
    <xf numFmtId="0" fontId="0" fillId="0" borderId="48" xfId="0" applyBorder="1" applyAlignment="1">
      <alignment horizontal="left" vertical="center"/>
    </xf>
  </cellXfs>
  <cellStyles count="1">
    <cellStyle name="標準" xfId="0" builtinId="0"/>
  </cellStyles>
  <dxfs count="6">
    <dxf>
      <fill>
        <patternFill>
          <bgColor theme="0" tint="-0.24994659260841701"/>
        </patternFill>
      </fill>
    </dxf>
    <dxf>
      <font>
        <color theme="0" tint="-0.14996795556505021"/>
      </font>
      <fill>
        <patternFill patternType="none">
          <bgColor auto="1"/>
        </patternFill>
      </fill>
    </dxf>
    <dxf>
      <fill>
        <patternFill patternType="solid">
          <bgColor theme="0" tint="-0.24994659260841701"/>
        </patternFill>
      </fill>
    </dxf>
    <dxf>
      <font>
        <strike val="0"/>
        <color theme="0" tint="-4.9989318521683403E-2"/>
      </font>
    </dxf>
    <dxf>
      <font>
        <strike val="0"/>
        <color theme="0" tint="-4.9989318521683403E-2"/>
      </font>
    </dxf>
    <dxf>
      <font>
        <strike val="0"/>
        <color auto="1"/>
      </font>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504825</xdr:colOff>
      <xdr:row>43</xdr:row>
      <xdr:rowOff>180975</xdr:rowOff>
    </xdr:from>
    <xdr:ext cx="1595886" cy="328360"/>
    <xdr:sp macro="" textlink="">
      <xdr:nvSpPr>
        <xdr:cNvPr id="2" name="テキスト ボックス 1"/>
        <xdr:cNvSpPr txBox="1"/>
      </xdr:nvSpPr>
      <xdr:spPr>
        <a:xfrm>
          <a:off x="4914900" y="9582150"/>
          <a:ext cx="1595886"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t>※</a:t>
          </a:r>
          <a:r>
            <a:rPr kumimoji="1" lang="ja-JP" altLang="en-US" sz="1100" b="1"/>
            <a:t>裏面に注意事項あり</a:t>
          </a:r>
        </a:p>
      </xdr:txBody>
    </xdr:sp>
    <xdr:clientData/>
  </xdr:oneCellAnchor>
  <xdr:twoCellAnchor>
    <xdr:from>
      <xdr:col>18</xdr:col>
      <xdr:colOff>52916</xdr:colOff>
      <xdr:row>0</xdr:row>
      <xdr:rowOff>10585</xdr:rowOff>
    </xdr:from>
    <xdr:to>
      <xdr:col>21</xdr:col>
      <xdr:colOff>52916</xdr:colOff>
      <xdr:row>2</xdr:row>
      <xdr:rowOff>21168</xdr:rowOff>
    </xdr:to>
    <xdr:sp macro="" textlink="">
      <xdr:nvSpPr>
        <xdr:cNvPr id="3" name="角丸四角形 2"/>
        <xdr:cNvSpPr/>
      </xdr:nvSpPr>
      <xdr:spPr>
        <a:xfrm>
          <a:off x="7249583" y="10585"/>
          <a:ext cx="2063750" cy="603250"/>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入力不要　</a:t>
          </a:r>
        </a:p>
      </xdr:txBody>
    </xdr:sp>
    <xdr:clientData/>
  </xdr:twoCellAnchor>
  <xdr:twoCellAnchor>
    <xdr:from>
      <xdr:col>3</xdr:col>
      <xdr:colOff>783167</xdr:colOff>
      <xdr:row>0</xdr:row>
      <xdr:rowOff>254000</xdr:rowOff>
    </xdr:from>
    <xdr:to>
      <xdr:col>6</xdr:col>
      <xdr:colOff>35983</xdr:colOff>
      <xdr:row>2</xdr:row>
      <xdr:rowOff>285749</xdr:rowOff>
    </xdr:to>
    <xdr:sp macro="" textlink="">
      <xdr:nvSpPr>
        <xdr:cNvPr id="4" name="角丸四角形 3"/>
        <xdr:cNvSpPr/>
      </xdr:nvSpPr>
      <xdr:spPr>
        <a:xfrm>
          <a:off x="3333750" y="254000"/>
          <a:ext cx="1581150" cy="624416"/>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0</xdr:row>
      <xdr:rowOff>119061</xdr:rowOff>
    </xdr:from>
    <xdr:to>
      <xdr:col>10</xdr:col>
      <xdr:colOff>23813</xdr:colOff>
      <xdr:row>3</xdr:row>
      <xdr:rowOff>476249</xdr:rowOff>
    </xdr:to>
    <xdr:sp macro="" textlink="">
      <xdr:nvSpPr>
        <xdr:cNvPr id="2" name="角丸四角形 1"/>
        <xdr:cNvSpPr/>
      </xdr:nvSpPr>
      <xdr:spPr>
        <a:xfrm>
          <a:off x="1738313" y="119061"/>
          <a:ext cx="4226719" cy="1369219"/>
        </a:xfrm>
        <a:prstGeom prst="roundRect">
          <a:avLst/>
        </a:prstGeom>
        <a:solidFill>
          <a:schemeClr val="lt1">
            <a:alpha val="83000"/>
          </a:schemeClr>
        </a:solidFill>
        <a:ln w="38100">
          <a:solidFill>
            <a:srgbClr val="0033CC"/>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このエクセルにおいては、どの様式も基本的に色付きのセルに入力します。名前及び職名については、処遇改善</a:t>
          </a:r>
          <a:r>
            <a:rPr kumimoji="1" lang="en-US" altLang="ja-JP" sz="1400" b="1">
              <a:solidFill>
                <a:srgbClr val="FF0000"/>
              </a:solidFill>
              <a:latin typeface="HG丸ｺﾞｼｯｸM-PRO" panose="020F0600000000000000" pitchFamily="50" charset="-128"/>
              <a:ea typeface="HG丸ｺﾞｼｯｸM-PRO" panose="020F0600000000000000" pitchFamily="50" charset="-128"/>
            </a:rPr>
            <a:t>Ⅱ</a:t>
          </a:r>
          <a:r>
            <a:rPr kumimoji="1" lang="ja-JP" altLang="en-US" sz="1400" b="1">
              <a:solidFill>
                <a:srgbClr val="FF0000"/>
              </a:solidFill>
              <a:latin typeface="HG丸ｺﾞｼｯｸM-PRO" panose="020F0600000000000000" pitchFamily="50" charset="-128"/>
              <a:ea typeface="HG丸ｺﾞｼｯｸM-PRO" panose="020F0600000000000000" pitchFamily="50" charset="-128"/>
            </a:rPr>
            <a:t>計画書別添資料からコピーペーストしてください。（値コピー）</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119062</xdr:colOff>
      <xdr:row>1</xdr:row>
      <xdr:rowOff>11906</xdr:rowOff>
    </xdr:from>
    <xdr:to>
      <xdr:col>1</xdr:col>
      <xdr:colOff>866774</xdr:colOff>
      <xdr:row>3</xdr:row>
      <xdr:rowOff>295275</xdr:rowOff>
    </xdr:to>
    <xdr:sp macro="" textlink="">
      <xdr:nvSpPr>
        <xdr:cNvPr id="3" name="角丸四角形 2"/>
        <xdr:cNvSpPr/>
      </xdr:nvSpPr>
      <xdr:spPr>
        <a:xfrm>
          <a:off x="119062" y="392906"/>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0</xdr:colOff>
      <xdr:row>30</xdr:row>
      <xdr:rowOff>0</xdr:rowOff>
    </xdr:from>
    <xdr:to>
      <xdr:col>10</xdr:col>
      <xdr:colOff>1166812</xdr:colOff>
      <xdr:row>35</xdr:row>
      <xdr:rowOff>71437</xdr:rowOff>
    </xdr:to>
    <xdr:sp macro="" textlink="">
      <xdr:nvSpPr>
        <xdr:cNvPr id="4" name="角丸四角形 3"/>
        <xdr:cNvSpPr/>
      </xdr:nvSpPr>
      <xdr:spPr>
        <a:xfrm>
          <a:off x="833438" y="7762875"/>
          <a:ext cx="6274593" cy="1262062"/>
        </a:xfrm>
        <a:prstGeom prst="roundRect">
          <a:avLst/>
        </a:prstGeom>
        <a:solidFill>
          <a:schemeClr val="lt1">
            <a:alpha val="83000"/>
          </a:schemeClr>
        </a:solidFill>
        <a:ln w="38100">
          <a:solidFill>
            <a:srgbClr val="0033CC"/>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処遇改善等加算</a:t>
          </a:r>
          <a:r>
            <a:rPr kumimoji="1" lang="en-US" altLang="ja-JP" sz="1800" b="1">
              <a:solidFill>
                <a:srgbClr val="FF0000"/>
              </a:solidFill>
              <a:latin typeface="HG丸ｺﾞｼｯｸM-PRO" panose="020F0600000000000000" pitchFamily="50" charset="-128"/>
              <a:ea typeface="HG丸ｺﾞｼｯｸM-PRO" panose="020F0600000000000000" pitchFamily="50" charset="-128"/>
            </a:rPr>
            <a:t>Ⅱ</a:t>
          </a:r>
          <a:r>
            <a:rPr kumimoji="1" lang="ja-JP" altLang="en-US" sz="1800" b="1">
              <a:solidFill>
                <a:srgbClr val="FF0000"/>
              </a:solidFill>
              <a:latin typeface="HG丸ｺﾞｼｯｸM-PRO" panose="020F0600000000000000" pitchFamily="50" charset="-128"/>
              <a:ea typeface="HG丸ｺﾞｼｯｸM-PRO" panose="020F0600000000000000" pitchFamily="50" charset="-128"/>
            </a:rPr>
            <a:t>の対象になる職員のうち、主任保育士に該当する職員については、記載不要です。</a:t>
          </a:r>
          <a:endParaRPr kumimoji="1" lang="en-US" altLang="ja-JP"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521918</xdr:colOff>
      <xdr:row>1</xdr:row>
      <xdr:rowOff>78288</xdr:rowOff>
    </xdr:from>
    <xdr:to>
      <xdr:col>4</xdr:col>
      <xdr:colOff>511218</xdr:colOff>
      <xdr:row>3</xdr:row>
      <xdr:rowOff>418579</xdr:rowOff>
    </xdr:to>
    <xdr:sp macro="" textlink="">
      <xdr:nvSpPr>
        <xdr:cNvPr id="2" name="角丸四角形 1"/>
        <xdr:cNvSpPr/>
      </xdr:nvSpPr>
      <xdr:spPr>
        <a:xfrm>
          <a:off x="2831404" y="404487"/>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181939</xdr:colOff>
      <xdr:row>1</xdr:row>
      <xdr:rowOff>32107</xdr:rowOff>
    </xdr:from>
    <xdr:to>
      <xdr:col>1</xdr:col>
      <xdr:colOff>682162</xdr:colOff>
      <xdr:row>3</xdr:row>
      <xdr:rowOff>379288</xdr:rowOff>
    </xdr:to>
    <xdr:sp macro="" textlink="">
      <xdr:nvSpPr>
        <xdr:cNvPr id="2" name="角丸四角形 1"/>
        <xdr:cNvSpPr/>
      </xdr:nvSpPr>
      <xdr:spPr>
        <a:xfrm>
          <a:off x="181939" y="470899"/>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65240</xdr:colOff>
      <xdr:row>0</xdr:row>
      <xdr:rowOff>260961</xdr:rowOff>
    </xdr:from>
    <xdr:to>
      <xdr:col>39</xdr:col>
      <xdr:colOff>1004692</xdr:colOff>
      <xdr:row>2</xdr:row>
      <xdr:rowOff>78287</xdr:rowOff>
    </xdr:to>
    <xdr:sp macro="" textlink="">
      <xdr:nvSpPr>
        <xdr:cNvPr id="2" name="角丸四角形吹き出し 1"/>
        <xdr:cNvSpPr/>
      </xdr:nvSpPr>
      <xdr:spPr>
        <a:xfrm>
          <a:off x="14874658" y="260961"/>
          <a:ext cx="1630993" cy="848114"/>
        </a:xfrm>
        <a:prstGeom prst="wedgeRoundRectCallout">
          <a:avLst>
            <a:gd name="adj1" fmla="val -29360"/>
            <a:gd name="adj2" fmla="val -7260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研修が</a:t>
          </a:r>
          <a:r>
            <a:rPr kumimoji="1" lang="en-US" altLang="ja-JP" sz="1100"/>
            <a:t>3</a:t>
          </a:r>
          <a:r>
            <a:rPr kumimoji="1" lang="ja-JP" altLang="en-US" sz="1100"/>
            <a:t>つ以上ある場合は広げて下さい。</a:t>
          </a:r>
        </a:p>
      </xdr:txBody>
    </xdr:sp>
    <xdr:clientData/>
  </xdr:twoCellAnchor>
  <xdr:twoCellAnchor>
    <xdr:from>
      <xdr:col>0</xdr:col>
      <xdr:colOff>101600</xdr:colOff>
      <xdr:row>1</xdr:row>
      <xdr:rowOff>152400</xdr:rowOff>
    </xdr:from>
    <xdr:to>
      <xdr:col>1</xdr:col>
      <xdr:colOff>654050</xdr:colOff>
      <xdr:row>3</xdr:row>
      <xdr:rowOff>101600</xdr:rowOff>
    </xdr:to>
    <xdr:sp macro="" textlink="">
      <xdr:nvSpPr>
        <xdr:cNvPr id="3" name="角丸四角形 2"/>
        <xdr:cNvSpPr/>
      </xdr:nvSpPr>
      <xdr:spPr>
        <a:xfrm>
          <a:off x="101600" y="482600"/>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52"/>
  <sheetViews>
    <sheetView view="pageBreakPreview" zoomScale="90" zoomScaleNormal="100" zoomScaleSheetLayoutView="90" workbookViewId="0">
      <selection activeCell="C3" sqref="C3:E3"/>
    </sheetView>
  </sheetViews>
  <sheetFormatPr defaultRowHeight="18.75" x14ac:dyDescent="0.4"/>
  <cols>
    <col min="2" max="2" width="12.875" customWidth="1"/>
    <col min="3" max="3" width="11.5" customWidth="1"/>
    <col min="4" max="4" width="11.125" customWidth="1"/>
    <col min="5" max="5" width="10.375" customWidth="1"/>
    <col min="7" max="7" width="11.375" customWidth="1"/>
    <col min="10" max="10" width="1" customWidth="1"/>
    <col min="11" max="11" width="9.375" hidden="1" customWidth="1"/>
    <col min="12" max="18" width="9" hidden="1" customWidth="1"/>
  </cols>
  <sheetData>
    <row r="1" spans="1:21" ht="26.25" thickBot="1" x14ac:dyDescent="0.55000000000000004">
      <c r="A1" t="s">
        <v>0</v>
      </c>
      <c r="D1" s="38" t="s">
        <v>3</v>
      </c>
      <c r="I1" s="17" t="str">
        <f>$C$2&amp;","&amp;$C$3</f>
        <v>2,d</v>
      </c>
    </row>
    <row r="2" spans="1:21" ht="20.25" customHeight="1" x14ac:dyDescent="0.4">
      <c r="A2" s="287" t="s">
        <v>5</v>
      </c>
      <c r="B2" s="288"/>
      <c r="C2" s="251">
        <v>2</v>
      </c>
      <c r="D2" s="250"/>
      <c r="E2" s="3"/>
      <c r="F2" s="145" t="s">
        <v>80</v>
      </c>
      <c r="G2" s="146">
        <f>'様式2(一覧)'!$K$2</f>
        <v>5</v>
      </c>
      <c r="H2" s="141" t="s">
        <v>81</v>
      </c>
      <c r="I2" s="3"/>
    </row>
    <row r="3" spans="1:21" ht="22.5" customHeight="1" x14ac:dyDescent="0.4">
      <c r="A3" s="293" t="s">
        <v>1</v>
      </c>
      <c r="B3" s="294"/>
      <c r="C3" s="257" t="str">
        <f>IF(C2="","",VLOOKUP($C$2,'様式2(一覧)'!$A$7:$P$36,2,FALSE))</f>
        <v>d</v>
      </c>
      <c r="D3" s="254"/>
      <c r="E3" s="254"/>
      <c r="F3" s="171" t="s">
        <v>79</v>
      </c>
      <c r="G3" s="254" t="str">
        <f>'様式2(一覧)'!N1</f>
        <v>記載例小規模園</v>
      </c>
      <c r="H3" s="254"/>
      <c r="I3" s="254"/>
      <c r="S3" s="163" t="s">
        <v>106</v>
      </c>
    </row>
    <row r="4" spans="1:21" ht="22.5" customHeight="1" x14ac:dyDescent="0.4">
      <c r="A4" s="289" t="s">
        <v>2</v>
      </c>
      <c r="B4" s="289"/>
      <c r="C4" s="257" t="str">
        <f>IF(C2="","",VLOOKUP($C$2,'様式2(一覧)'!$A$7:$P$36,3,FALSE))</f>
        <v>専門リーダー</v>
      </c>
      <c r="D4" s="290"/>
      <c r="E4" s="290"/>
      <c r="F4" s="211" t="s">
        <v>123</v>
      </c>
      <c r="G4" s="254" t="str">
        <f>'様式2(一覧)'!N2</f>
        <v>小規模保育事業所（Ａ型）</v>
      </c>
      <c r="H4" s="254"/>
      <c r="I4" s="254"/>
      <c r="K4">
        <f>IF(G4=選択肢!C8,0,1)</f>
        <v>1</v>
      </c>
      <c r="S4" s="163"/>
    </row>
    <row r="5" spans="1:21" ht="30" customHeight="1" thickBot="1" x14ac:dyDescent="0.45">
      <c r="A5" s="295" t="s">
        <v>141</v>
      </c>
      <c r="B5" s="295"/>
      <c r="C5" s="258" t="str">
        <f>IF(C3="","",VLOOKUP($C$2,'様式2(一覧)'!$A$7:$P$36,8,FALSE))</f>
        <v>副主任保育士等（人数Ａ区分）</v>
      </c>
      <c r="D5" s="259"/>
      <c r="E5" s="259"/>
      <c r="F5" s="264" t="s">
        <v>86</v>
      </c>
      <c r="G5" s="265"/>
      <c r="H5" s="179" t="str">
        <f>IF(VLOOKUP($C$2,'様式2(一覧)'!$A$7:$P$36,11,FALSE)="","ー",VLOOKUP($C$2,'様式2(一覧)'!$A$7:$P$36,11,FALSE))</f>
        <v>該当</v>
      </c>
      <c r="I5" s="176"/>
      <c r="J5" s="3"/>
      <c r="L5" s="3"/>
      <c r="M5" s="133"/>
      <c r="N5" s="134"/>
      <c r="O5" s="134"/>
      <c r="P5" s="134"/>
      <c r="Q5" s="134"/>
      <c r="R5" s="134"/>
      <c r="S5" s="134"/>
      <c r="T5" s="134"/>
      <c r="U5" s="134"/>
    </row>
    <row r="6" spans="1:21" ht="39" customHeight="1" thickBot="1" x14ac:dyDescent="0.45">
      <c r="A6" s="291" t="s">
        <v>115</v>
      </c>
      <c r="B6" s="292"/>
      <c r="C6" s="262">
        <f>IF(C2="","",VLOOKUP($C$2,'様式2(一覧)'!$A$7:$P$36,12,FALSE))</f>
        <v>60</v>
      </c>
      <c r="D6" s="263"/>
      <c r="E6" s="184" t="s">
        <v>4</v>
      </c>
      <c r="F6" s="255" t="str">
        <f>"(     "&amp;COUNTIF($D$12:$D$19,"修了")</f>
        <v>(     2</v>
      </c>
      <c r="G6" s="256"/>
      <c r="H6" s="185" t="s">
        <v>113</v>
      </c>
      <c r="I6" s="186"/>
      <c r="K6" s="3"/>
      <c r="M6" s="147"/>
      <c r="N6" s="147"/>
      <c r="O6" s="147"/>
      <c r="P6" s="147"/>
      <c r="Q6" s="147"/>
      <c r="R6" s="147"/>
      <c r="S6" s="147"/>
      <c r="T6" s="147"/>
      <c r="U6" s="147"/>
    </row>
    <row r="7" spans="1:21" x14ac:dyDescent="0.4">
      <c r="A7" s="285" t="s">
        <v>82</v>
      </c>
      <c r="B7" s="261" t="s">
        <v>6</v>
      </c>
      <c r="C7" s="261"/>
      <c r="D7" s="180">
        <f>IF(C2="","",VLOOKUP($C$2,'様式2(一覧)'!$A$7:$P$36,13,FALSE))</f>
        <v>40</v>
      </c>
      <c r="E7" s="181" t="str">
        <f>"("&amp;$K$20+$K$27-$K$18&amp;"分野)"</f>
        <v>(1分野)</v>
      </c>
      <c r="F7" s="261" t="s">
        <v>8</v>
      </c>
      <c r="G7" s="261"/>
      <c r="H7" s="182">
        <f>IF(C2="","",VLOOKUP($C$2,'様式2(一覧)'!$A$7:$P$36,14,FALSE))</f>
        <v>0</v>
      </c>
      <c r="I7" s="183" t="s">
        <v>4</v>
      </c>
    </row>
    <row r="8" spans="1:21" x14ac:dyDescent="0.4">
      <c r="A8" s="286"/>
      <c r="B8" s="260" t="s">
        <v>7</v>
      </c>
      <c r="C8" s="260"/>
      <c r="D8" s="177">
        <f>IF(C2="","",VLOOKUP($C$2,'様式2(一覧)'!$A$7:$P$36,15,FALSE))</f>
        <v>20</v>
      </c>
      <c r="E8" s="178" t="str">
        <f>"("&amp;$K$18+$L$27&amp;"分野)"</f>
        <v>(1分野)</v>
      </c>
      <c r="F8" s="260" t="s">
        <v>8</v>
      </c>
      <c r="G8" s="260"/>
      <c r="H8" s="135">
        <f>IF(C2="","",VLOOKUP($C$2,'様式2(一覧)'!$A$7:$P$36,16,FALSE))</f>
        <v>0</v>
      </c>
      <c r="I8" s="5" t="s">
        <v>4</v>
      </c>
    </row>
    <row r="9" spans="1:21" ht="24" x14ac:dyDescent="0.5">
      <c r="A9" s="136" t="s">
        <v>83</v>
      </c>
    </row>
    <row r="10" spans="1:21" x14ac:dyDescent="0.4">
      <c r="A10" s="49" t="s">
        <v>29</v>
      </c>
      <c r="D10" s="252"/>
      <c r="E10" s="252"/>
      <c r="G10" s="253"/>
      <c r="H10" s="253"/>
    </row>
    <row r="11" spans="1:21" ht="39.75" customHeight="1" x14ac:dyDescent="0.4">
      <c r="A11" s="2"/>
      <c r="B11" s="298" t="s">
        <v>9</v>
      </c>
      <c r="C11" s="298"/>
      <c r="D11" s="173" t="s">
        <v>129</v>
      </c>
      <c r="E11" s="302" t="s">
        <v>128</v>
      </c>
      <c r="F11" s="303"/>
      <c r="G11" s="296" t="s">
        <v>23</v>
      </c>
      <c r="H11" s="297"/>
      <c r="I11" s="297"/>
      <c r="K11" s="187"/>
      <c r="L11" s="187"/>
      <c r="M11" s="187"/>
      <c r="N11" s="187"/>
      <c r="O11" s="187"/>
      <c r="P11" s="187"/>
      <c r="Q11" s="187"/>
      <c r="R11" s="187"/>
    </row>
    <row r="12" spans="1:21" x14ac:dyDescent="0.4">
      <c r="A12" s="20" t="s">
        <v>30</v>
      </c>
      <c r="B12" s="269" t="s">
        <v>10</v>
      </c>
      <c r="C12" s="269"/>
      <c r="D12" s="20" t="str">
        <f>IF(K12=1,"修了","")</f>
        <v/>
      </c>
      <c r="E12" s="174">
        <f>VLOOKUP($C$2,'様式2-1'!$A$7:$T$36,3,FALSE)</f>
        <v>10</v>
      </c>
      <c r="F12" s="4" t="s">
        <v>4</v>
      </c>
      <c r="G12" s="271">
        <f>VLOOKUP($C$2,'様式2-1'!$A$7:$T$36,12,FALSE)</f>
        <v>0</v>
      </c>
      <c r="H12" s="272"/>
      <c r="I12" s="237" t="s">
        <v>4</v>
      </c>
      <c r="K12" s="187">
        <f>IF(E12+G12+K40&gt;=15,1,0)</f>
        <v>0</v>
      </c>
      <c r="L12" s="187"/>
      <c r="M12" s="187"/>
      <c r="N12" s="187"/>
      <c r="O12" s="187"/>
      <c r="P12" s="187"/>
      <c r="Q12" s="187"/>
      <c r="R12" s="187"/>
    </row>
    <row r="13" spans="1:21" x14ac:dyDescent="0.4">
      <c r="A13" s="20" t="s">
        <v>31</v>
      </c>
      <c r="B13" s="269" t="s">
        <v>11</v>
      </c>
      <c r="C13" s="269"/>
      <c r="D13" s="20" t="str">
        <f>IF(OR(AND(K4=1,K13=1),AND(K4=1,K27=1)),"修了",IF(K13=1,"修了",""))</f>
        <v/>
      </c>
      <c r="E13" s="174">
        <f>VLOOKUP($C$2,'様式2-1'!$A$7:$T$36,4,FALSE)</f>
        <v>10</v>
      </c>
      <c r="F13" s="4" t="s">
        <v>4</v>
      </c>
      <c r="G13" s="271">
        <f>VLOOKUP($C$2,'様式2-1'!$A$7:$T$36,13,FALSE)</f>
        <v>0</v>
      </c>
      <c r="H13" s="272"/>
      <c r="I13" s="237" t="s">
        <v>4</v>
      </c>
      <c r="K13" s="187">
        <f>IF(E13+G13+L40&gt;=15,1,0)</f>
        <v>0</v>
      </c>
      <c r="L13" s="187"/>
      <c r="M13" s="187"/>
      <c r="N13" s="187"/>
      <c r="O13" s="187"/>
      <c r="P13" s="187"/>
      <c r="Q13" s="187"/>
      <c r="R13" s="187"/>
    </row>
    <row r="14" spans="1:21" x14ac:dyDescent="0.4">
      <c r="A14" s="20" t="s">
        <v>32</v>
      </c>
      <c r="B14" s="269" t="s">
        <v>12</v>
      </c>
      <c r="C14" s="269"/>
      <c r="D14" s="20" t="str">
        <f>IF(K14=1,"修了","")</f>
        <v>修了</v>
      </c>
      <c r="E14" s="174">
        <f>VLOOKUP($C$2,'様式2-1'!$A$7:$T$36,5,FALSE)</f>
        <v>20</v>
      </c>
      <c r="F14" s="4" t="s">
        <v>4</v>
      </c>
      <c r="G14" s="271">
        <f>VLOOKUP($C$2,'様式2-1'!$A$7:$T$36,14,FALSE)</f>
        <v>0</v>
      </c>
      <c r="H14" s="272"/>
      <c r="I14" s="237" t="s">
        <v>4</v>
      </c>
      <c r="K14" s="187">
        <f>IF(E14+G14+M40&gt;=15,1,0)</f>
        <v>1</v>
      </c>
      <c r="L14" s="187"/>
      <c r="M14" s="187"/>
      <c r="N14" s="187"/>
      <c r="O14" s="187"/>
      <c r="P14" s="187"/>
      <c r="Q14" s="187"/>
      <c r="R14" s="187"/>
    </row>
    <row r="15" spans="1:21" x14ac:dyDescent="0.4">
      <c r="A15" s="20" t="s">
        <v>33</v>
      </c>
      <c r="B15" s="269" t="s">
        <v>13</v>
      </c>
      <c r="C15" s="269"/>
      <c r="D15" s="20" t="str">
        <f t="shared" ref="D15:D19" si="0">IF(K15=1,"修了","")</f>
        <v/>
      </c>
      <c r="E15" s="174">
        <f>VLOOKUP($C$2,'様式2-1'!$A$7:$T$36,6,FALSE)</f>
        <v>0</v>
      </c>
      <c r="F15" s="4" t="s">
        <v>4</v>
      </c>
      <c r="G15" s="271">
        <f>VLOOKUP($C$2,'様式2-1'!$A$7:$T$36,15,FALSE)</f>
        <v>0</v>
      </c>
      <c r="H15" s="272"/>
      <c r="I15" s="237" t="s">
        <v>4</v>
      </c>
      <c r="K15" s="187">
        <f>IF(E15+G15+N40&gt;=15,1,0)</f>
        <v>0</v>
      </c>
      <c r="L15" s="187"/>
      <c r="M15" s="187"/>
      <c r="N15" s="187"/>
      <c r="O15" s="187"/>
      <c r="P15" s="187"/>
      <c r="Q15" s="187"/>
      <c r="R15" s="187"/>
    </row>
    <row r="16" spans="1:21" x14ac:dyDescent="0.4">
      <c r="A16" s="20" t="s">
        <v>34</v>
      </c>
      <c r="B16" s="269" t="s">
        <v>14</v>
      </c>
      <c r="C16" s="269"/>
      <c r="D16" s="20" t="str">
        <f t="shared" si="0"/>
        <v/>
      </c>
      <c r="E16" s="174">
        <f>VLOOKUP($C$2,'様式2-1'!$A$7:$T$36,7,FALSE)</f>
        <v>0</v>
      </c>
      <c r="F16" s="4" t="s">
        <v>4</v>
      </c>
      <c r="G16" s="271">
        <f>VLOOKUP($C$2,'様式2-1'!$A$7:$T$36,16,FALSE)</f>
        <v>0</v>
      </c>
      <c r="H16" s="272"/>
      <c r="I16" s="237" t="s">
        <v>4</v>
      </c>
      <c r="K16" s="187">
        <f>IF(E16+G16+O40&gt;=15,1,0)</f>
        <v>0</v>
      </c>
      <c r="L16" s="187"/>
      <c r="M16" s="187"/>
      <c r="N16" s="187"/>
      <c r="O16" s="187"/>
      <c r="P16" s="187"/>
      <c r="Q16" s="187"/>
      <c r="R16" s="187"/>
    </row>
    <row r="17" spans="1:18" x14ac:dyDescent="0.4">
      <c r="A17" s="20" t="s">
        <v>35</v>
      </c>
      <c r="B17" s="269" t="s">
        <v>15</v>
      </c>
      <c r="C17" s="269"/>
      <c r="D17" s="20" t="str">
        <f t="shared" si="0"/>
        <v/>
      </c>
      <c r="E17" s="174">
        <f>VLOOKUP($C$2,'様式2-1'!$A$7:$T$36,8,FALSE)</f>
        <v>0</v>
      </c>
      <c r="F17" s="4" t="s">
        <v>4</v>
      </c>
      <c r="G17" s="271">
        <f>VLOOKUP($C$2,'様式2-1'!$A$7:$T$36,17,FALSE)</f>
        <v>0</v>
      </c>
      <c r="H17" s="272"/>
      <c r="I17" s="237" t="s">
        <v>4</v>
      </c>
      <c r="K17" s="187">
        <f>IF(E17+G17+P40&gt;=15,1,0)</f>
        <v>0</v>
      </c>
      <c r="L17" s="187"/>
      <c r="M17" s="187"/>
      <c r="N17" s="187"/>
      <c r="O17" s="187"/>
      <c r="P17" s="187"/>
      <c r="Q17" s="187"/>
      <c r="R17" s="187"/>
    </row>
    <row r="18" spans="1:18" x14ac:dyDescent="0.4">
      <c r="A18" s="20" t="s">
        <v>36</v>
      </c>
      <c r="B18" s="269" t="s">
        <v>16</v>
      </c>
      <c r="C18" s="269"/>
      <c r="D18" s="20" t="str">
        <f t="shared" si="0"/>
        <v>修了</v>
      </c>
      <c r="E18" s="174">
        <f>VLOOKUP($C$2,'様式2-1'!$A$7:$T$36,9,FALSE)</f>
        <v>20</v>
      </c>
      <c r="F18" s="4" t="s">
        <v>4</v>
      </c>
      <c r="G18" s="271">
        <f>VLOOKUP($C$2,'様式2-1'!$A$7:$T$36,18,FALSE)</f>
        <v>0</v>
      </c>
      <c r="H18" s="272"/>
      <c r="I18" s="237" t="s">
        <v>4</v>
      </c>
      <c r="K18" s="187">
        <f>IF(E18+G18+Q40&gt;=15,1,0)</f>
        <v>1</v>
      </c>
      <c r="L18" s="187"/>
      <c r="M18" s="187"/>
      <c r="N18" s="187"/>
      <c r="O18" s="187"/>
      <c r="P18" s="187"/>
      <c r="Q18" s="187"/>
      <c r="R18" s="187"/>
    </row>
    <row r="19" spans="1:18" ht="19.5" thickBot="1" x14ac:dyDescent="0.45">
      <c r="A19" s="21" t="s">
        <v>37</v>
      </c>
      <c r="B19" s="270" t="s">
        <v>17</v>
      </c>
      <c r="C19" s="270"/>
      <c r="D19" s="20" t="str">
        <f t="shared" si="0"/>
        <v/>
      </c>
      <c r="E19" s="175">
        <f>VLOOKUP($C$2,'様式2-1'!$A$7:$T$36,10,FALSE)</f>
        <v>0</v>
      </c>
      <c r="F19" s="7" t="s">
        <v>4</v>
      </c>
      <c r="G19" s="273">
        <f>VLOOKUP($C$2,'様式2-1'!$A$7:$T$36,19,FALSE)</f>
        <v>0</v>
      </c>
      <c r="H19" s="274"/>
      <c r="I19" s="238" t="s">
        <v>4</v>
      </c>
      <c r="K19" s="187">
        <f>IF(E19+G19&gt;=15,1,0)</f>
        <v>0</v>
      </c>
      <c r="L19" s="187"/>
      <c r="M19" s="187"/>
      <c r="N19" s="187"/>
      <c r="O19" s="187"/>
      <c r="P19" s="187"/>
      <c r="Q19" s="187"/>
      <c r="R19" s="187"/>
    </row>
    <row r="20" spans="1:18" ht="19.5" thickTop="1" x14ac:dyDescent="0.4">
      <c r="A20" s="305" t="s">
        <v>19</v>
      </c>
      <c r="B20" s="305"/>
      <c r="C20" s="305"/>
      <c r="D20" s="212"/>
      <c r="E20" s="212">
        <f>VLOOKUP($C$2,'様式2-1'!$A$7:$T$36,11,FALSE)</f>
        <v>60</v>
      </c>
      <c r="F20" s="5" t="s">
        <v>4</v>
      </c>
      <c r="G20" s="266">
        <f>VLOOKUP($C$2,'様式2-1'!$A$7:$T$36,20,FALSE)</f>
        <v>0</v>
      </c>
      <c r="H20" s="267"/>
      <c r="I20" s="239" t="s">
        <v>4</v>
      </c>
      <c r="K20" s="187">
        <f>SUM(K12:K19)</f>
        <v>2</v>
      </c>
      <c r="L20" s="187"/>
      <c r="M20" s="187"/>
      <c r="N20" s="187"/>
      <c r="O20" s="187"/>
      <c r="P20" s="187"/>
      <c r="Q20" s="187"/>
      <c r="R20" s="187"/>
    </row>
    <row r="21" spans="1:18" x14ac:dyDescent="0.4">
      <c r="A21" s="49" t="s">
        <v>109</v>
      </c>
      <c r="E21" t="s">
        <v>90</v>
      </c>
      <c r="K21" s="187"/>
      <c r="L21" s="187"/>
      <c r="M21" s="187"/>
      <c r="N21" s="187"/>
      <c r="O21" s="187"/>
      <c r="P21" s="187"/>
      <c r="Q21" s="187"/>
      <c r="R21" s="187"/>
    </row>
    <row r="22" spans="1:18" x14ac:dyDescent="0.4">
      <c r="A22" s="9"/>
      <c r="B22" s="254" t="s">
        <v>18</v>
      </c>
      <c r="C22" s="254"/>
      <c r="D22" s="254"/>
      <c r="E22" s="254"/>
      <c r="F22" s="254" t="s">
        <v>4</v>
      </c>
      <c r="G22" s="254"/>
      <c r="H22" s="254" t="s">
        <v>112</v>
      </c>
      <c r="I22" s="254"/>
      <c r="K22" s="187"/>
      <c r="L22" s="187"/>
      <c r="M22" s="187"/>
      <c r="N22" s="187"/>
      <c r="O22" s="187"/>
      <c r="P22" s="187"/>
      <c r="Q22" s="187"/>
      <c r="R22" s="187"/>
    </row>
    <row r="23" spans="1:18" x14ac:dyDescent="0.4">
      <c r="A23" s="9">
        <v>1</v>
      </c>
      <c r="B23" s="254" t="str">
        <f>IF(VLOOKUP($C$2,'様式2-2'!$A$7:$N$36,3,FALSE)="","",VLOOKUP($C$2,'様式2-2'!$A$7:$N$36,3,FALSE))</f>
        <v/>
      </c>
      <c r="C23" s="254"/>
      <c r="D23" s="254"/>
      <c r="E23" s="254"/>
      <c r="F23" s="11" t="str">
        <f>IF(VLOOKUP($C$2,'様式2-2'!$A$7:$N$36,4,FALSE)="","",VLOOKUP($C$2,'様式2-2'!$A$7:$N$36,4,FALSE))</f>
        <v/>
      </c>
      <c r="G23" s="12" t="s">
        <v>4</v>
      </c>
      <c r="H23" s="11" t="str">
        <f>IF(VLOOKUP($C$2,'様式2-2'!$A$7:$N$36,5,FALSE)="","",VLOOKUP($C$2,'様式2-2'!$A$7:$N$36,5,FALSE))</f>
        <v/>
      </c>
      <c r="I23" s="12" t="s">
        <v>4</v>
      </c>
      <c r="K23" s="187"/>
      <c r="L23" s="187"/>
      <c r="M23" s="187"/>
      <c r="N23" s="187"/>
      <c r="O23" s="187"/>
      <c r="P23" s="187"/>
      <c r="Q23" s="187"/>
      <c r="R23" s="187"/>
    </row>
    <row r="24" spans="1:18" x14ac:dyDescent="0.4">
      <c r="A24" s="166">
        <v>2</v>
      </c>
      <c r="B24" s="254" t="str">
        <f>IF(VLOOKUP($C$2,'様式2-2'!$A$7:$N$36,6,FALSE)="","",VLOOKUP($C$2,'様式2-2'!$A$7:$N$36,6,FALSE))</f>
        <v/>
      </c>
      <c r="C24" s="254"/>
      <c r="D24" s="254"/>
      <c r="E24" s="254"/>
      <c r="F24" s="169" t="str">
        <f>IF(VLOOKUP($C$2,'様式2-2'!$A$7:$N$36,7,FALSE)="","",VLOOKUP($C$2,'様式2-2'!$A$7:$N$36,7,FALSE))</f>
        <v/>
      </c>
      <c r="G24" s="170" t="s">
        <v>4</v>
      </c>
      <c r="H24" s="169" t="str">
        <f>IF(VLOOKUP($C$2,'様式2-2'!$A$7:$N$36,8,FALSE)="","",VLOOKUP($C$2,'様式2-2'!$A$7:$N$36,8,FALSE))</f>
        <v/>
      </c>
      <c r="I24" s="170" t="s">
        <v>4</v>
      </c>
      <c r="K24" s="187"/>
      <c r="L24" s="187"/>
      <c r="M24" s="187"/>
      <c r="N24" s="187"/>
      <c r="O24" s="187"/>
      <c r="P24" s="187"/>
      <c r="Q24" s="187"/>
      <c r="R24" s="187"/>
    </row>
    <row r="25" spans="1:18" x14ac:dyDescent="0.4">
      <c r="A25" s="142">
        <v>3</v>
      </c>
      <c r="B25" s="278" t="str">
        <f>IF(VLOOKUP($C$2,'様式2-2'!$A$7:$N$36,9,FALSE)="","",VLOOKUP($C$2,'様式2-2'!$A$7:$N$36,9,FALSE))</f>
        <v/>
      </c>
      <c r="C25" s="278"/>
      <c r="D25" s="278"/>
      <c r="E25" s="278"/>
      <c r="F25" s="15" t="str">
        <f>IF(VLOOKUP($C$2,'様式2-2'!$A$7:$N$36,10,FALSE)="","",VLOOKUP($C$2,'様式2-2'!$A$7:$N$36,10,FALSE))</f>
        <v/>
      </c>
      <c r="G25" s="16" t="s">
        <v>4</v>
      </c>
      <c r="H25" s="15" t="str">
        <f>IF(VLOOKUP($C$2,'様式2-2'!$A$7:$N$36,11,FALSE)="","",VLOOKUP($C$2,'様式2-2'!$A$7:$N$36,11,FALSE))</f>
        <v/>
      </c>
      <c r="I25" s="16" t="s">
        <v>4</v>
      </c>
      <c r="K25" s="187"/>
      <c r="L25" s="187"/>
      <c r="M25" s="187"/>
      <c r="N25" s="187"/>
      <c r="O25" s="187"/>
      <c r="P25" s="187"/>
      <c r="Q25" s="187"/>
      <c r="R25" s="187"/>
    </row>
    <row r="26" spans="1:18" ht="19.5" thickBot="1" x14ac:dyDescent="0.45">
      <c r="A26" s="10">
        <v>4</v>
      </c>
      <c r="B26" s="268" t="str">
        <f>IF(VLOOKUP($C$2,'様式2-2'!$A$7:$N$36,12,FALSE)="","",VLOOKUP($C$2,'様式2-2'!$A$7:$N$36,12,FALSE))</f>
        <v/>
      </c>
      <c r="C26" s="268"/>
      <c r="D26" s="268"/>
      <c r="E26" s="268"/>
      <c r="F26" s="13" t="str">
        <f>IF(VLOOKUP($C$2,'様式2-2'!$A$7:$N$36,13,FALSE)="","",VLOOKUP($C$2,'様式2-2'!$A$7:$N$36,13,FALSE))</f>
        <v/>
      </c>
      <c r="G26" s="14" t="s">
        <v>4</v>
      </c>
      <c r="H26" s="13" t="str">
        <f>IF(VLOOKUP($C$2,'様式2-2'!$A$7:$N$36,14,FALSE)="","",VLOOKUP($C$2,'様式2-2'!$A$7:$N$36,14,FALSE))</f>
        <v/>
      </c>
      <c r="I26" s="14" t="s">
        <v>4</v>
      </c>
      <c r="K26" s="187"/>
      <c r="L26" s="187"/>
      <c r="M26" s="187"/>
      <c r="N26" s="187"/>
      <c r="O26" s="187"/>
      <c r="P26" s="187"/>
      <c r="Q26" s="187"/>
      <c r="R26" s="187"/>
    </row>
    <row r="27" spans="1:18" ht="19.5" thickTop="1" x14ac:dyDescent="0.4">
      <c r="A27" s="277" t="s">
        <v>19</v>
      </c>
      <c r="B27" s="277"/>
      <c r="C27" s="277"/>
      <c r="D27" s="277"/>
      <c r="E27" s="277"/>
      <c r="F27" s="15">
        <f>SUM(F23:F26)</f>
        <v>0</v>
      </c>
      <c r="G27" s="16" t="s">
        <v>4</v>
      </c>
      <c r="H27" s="15">
        <f>SUM(H23:H26)</f>
        <v>0</v>
      </c>
      <c r="I27" s="16" t="s">
        <v>4</v>
      </c>
      <c r="K27" s="187">
        <f>IF(AND(K4=1,K13=1),0,IF(F27&gt;=15,1,0))</f>
        <v>0</v>
      </c>
      <c r="L27" s="187">
        <f>IF(H27&gt;=15,1,0)</f>
        <v>0</v>
      </c>
      <c r="M27" s="187"/>
      <c r="N27" s="187"/>
      <c r="O27" s="187"/>
      <c r="P27" s="187"/>
      <c r="Q27" s="187"/>
      <c r="R27" s="187"/>
    </row>
    <row r="28" spans="1:18" x14ac:dyDescent="0.4">
      <c r="A28" s="49" t="s">
        <v>91</v>
      </c>
      <c r="K28" s="187"/>
      <c r="L28" s="187"/>
      <c r="M28" s="187"/>
      <c r="N28" s="187"/>
      <c r="O28" s="187"/>
      <c r="P28" s="187"/>
      <c r="Q28" s="187"/>
      <c r="R28" s="187"/>
    </row>
    <row r="29" spans="1:18" ht="33" x14ac:dyDescent="0.4">
      <c r="A29" s="2"/>
      <c r="B29" s="279" t="s">
        <v>20</v>
      </c>
      <c r="C29" s="280"/>
      <c r="D29" s="165" t="s">
        <v>117</v>
      </c>
      <c r="E29" s="254" t="s">
        <v>118</v>
      </c>
      <c r="F29" s="254"/>
      <c r="G29" s="206" t="s">
        <v>119</v>
      </c>
      <c r="H29" s="171" t="s">
        <v>87</v>
      </c>
      <c r="I29" s="143" t="s">
        <v>88</v>
      </c>
      <c r="K29" s="209" t="s">
        <v>10</v>
      </c>
      <c r="L29" s="210" t="s">
        <v>11</v>
      </c>
      <c r="M29" s="210" t="s">
        <v>12</v>
      </c>
      <c r="N29" s="210" t="s">
        <v>13</v>
      </c>
      <c r="O29" s="210" t="s">
        <v>14</v>
      </c>
      <c r="P29" s="210" t="s">
        <v>15</v>
      </c>
      <c r="Q29" s="210" t="s">
        <v>16</v>
      </c>
      <c r="R29" s="210" t="s">
        <v>17</v>
      </c>
    </row>
    <row r="30" spans="1:18" x14ac:dyDescent="0.4">
      <c r="A30" s="2">
        <v>1</v>
      </c>
      <c r="B30" s="281" t="str">
        <f>IF(VLOOKUP($C$2,'様式2-3'!$A$7:$AN$36,3,FALSE)="","",VLOOKUP($C$2,'様式2-3'!$A$7:$AN$36,3,FALSE))</f>
        <v/>
      </c>
      <c r="C30" s="282"/>
      <c r="D30" s="205" t="str">
        <f>IF(VLOOKUP($C$2,'様式2-3'!$A$7:$AN$36,4,FALSE)="","",VLOOKUP($C$2,'様式2-3'!$A$7:$AN$36,4,FALSE))</f>
        <v/>
      </c>
      <c r="E30" s="254" t="str">
        <f>IF(VLOOKUP($C$2,'様式2-3'!$A$7:$AN$36,5,FALSE)="","",VLOOKUP($C$2,'様式2-3'!$A$7:$AN$36,5,FALSE))</f>
        <v/>
      </c>
      <c r="F30" s="254"/>
      <c r="G30" s="205" t="str">
        <f>IF(VLOOKUP($C$2,'様式2-3'!$A$7:$AN$36,6,FALSE)="","",VLOOKUP($C$2,'様式2-3'!$A$7:$AN$36,6,FALSE))</f>
        <v/>
      </c>
      <c r="H30" s="203" t="str">
        <f>IF(VLOOKUP($C$2,'様式2-3'!$A$7:$AN$36,7,FALSE)="","",VLOOKUP($C$2,'様式2-3'!$A$7:$AN$36,7,FALSE))</f>
        <v/>
      </c>
      <c r="I30" s="203" t="str">
        <f>IF(VLOOKUP($C$2,'様式2-3'!$A$7:$AN$36,8,FALSE)="","",VLOOKUP($C$2,'様式2-3'!$A$7:$AN$36,8,FALSE))</f>
        <v/>
      </c>
      <c r="K30" s="187">
        <f>IF($G$30="○",IF(K$29=$D$30,VLOOKUP(K$29,$D$30:$I$30,5,FALSE),0),0)</f>
        <v>0</v>
      </c>
      <c r="L30" s="187">
        <f t="shared" ref="L30:R30" si="1">IF($G$30="○",IF(L$29=$D$30,VLOOKUP(L$29,$D$30:$I$30,5,FALSE),0),0)</f>
        <v>0</v>
      </c>
      <c r="M30" s="187">
        <f t="shared" si="1"/>
        <v>0</v>
      </c>
      <c r="N30" s="187">
        <f t="shared" si="1"/>
        <v>0</v>
      </c>
      <c r="O30" s="187">
        <f t="shared" si="1"/>
        <v>0</v>
      </c>
      <c r="P30" s="187">
        <f t="shared" si="1"/>
        <v>0</v>
      </c>
      <c r="Q30" s="187">
        <f t="shared" si="1"/>
        <v>0</v>
      </c>
      <c r="R30" s="187">
        <f t="shared" si="1"/>
        <v>0</v>
      </c>
    </row>
    <row r="31" spans="1:18" x14ac:dyDescent="0.4">
      <c r="A31" s="2">
        <v>2</v>
      </c>
      <c r="B31" s="281" t="str">
        <f>IF(VLOOKUP($C$2,'様式2-3'!$A$7:$AN$36,9,FALSE)="","",VLOOKUP($C$2,'様式2-3'!$A$7:$AN$36,9,FALSE))</f>
        <v/>
      </c>
      <c r="C31" s="282"/>
      <c r="D31" s="205" t="str">
        <f>IF(VLOOKUP($C$2,'様式2-3'!$A$7:$AN$36,10,FALSE)="","",VLOOKUP($C$2,'様式2-3'!$A$7:$AN$36,10,FALSE))</f>
        <v/>
      </c>
      <c r="E31" s="254" t="str">
        <f>IF(VLOOKUP($C$2,'様式2-3'!$A$7:$AN$36,11,FALSE)="","",VLOOKUP($C$2,'様式2-3'!$A$7:$AN$36,11,FALSE))</f>
        <v/>
      </c>
      <c r="F31" s="254"/>
      <c r="G31" s="205" t="str">
        <f>IF(VLOOKUP($C$2,'様式2-3'!$A$7:$AN$36,12,FALSE)="","",VLOOKUP($C$2,'様式2-3'!$A$7:$AN$36,12,FALSE))</f>
        <v/>
      </c>
      <c r="H31" s="203" t="str">
        <f>IF(VLOOKUP($C$2,'様式2-3'!$A$7:$AN$36,13,FALSE)="","",VLOOKUP($C$2,'様式2-3'!$A$7:$AN$36,13,FALSE))</f>
        <v/>
      </c>
      <c r="I31" s="203" t="str">
        <f>IF(VLOOKUP($C$2,'様式2-3'!$A$7:$AN$36,14,FALSE)="","",VLOOKUP($C$2,'様式2-3'!$A$7:$AN$36,14,FALSE))</f>
        <v/>
      </c>
      <c r="K31" s="187">
        <f>IF($G$31="○",IF(K$29=$D$31,VLOOKUP(K$29,$D$31:$I$31,5,FALSE),0),0)</f>
        <v>0</v>
      </c>
      <c r="L31" s="187">
        <f t="shared" ref="L31:R31" si="2">IF($G$31="○",IF(L$29=$D$31,VLOOKUP(L$29,$D$31:$I$31,5,FALSE),0),0)</f>
        <v>0</v>
      </c>
      <c r="M31" s="187">
        <f t="shared" si="2"/>
        <v>0</v>
      </c>
      <c r="N31" s="187">
        <f t="shared" si="2"/>
        <v>0</v>
      </c>
      <c r="O31" s="187">
        <f t="shared" si="2"/>
        <v>0</v>
      </c>
      <c r="P31" s="187">
        <f t="shared" si="2"/>
        <v>0</v>
      </c>
      <c r="Q31" s="187">
        <f t="shared" si="2"/>
        <v>0</v>
      </c>
      <c r="R31" s="187">
        <f t="shared" si="2"/>
        <v>0</v>
      </c>
    </row>
    <row r="32" spans="1:18" x14ac:dyDescent="0.4">
      <c r="A32" s="2">
        <v>3</v>
      </c>
      <c r="B32" s="281" t="str">
        <f>IF(VLOOKUP($C$2,'様式2-3'!$A$7:$AN$36,15,FALSE)="","",VLOOKUP($C$2,'様式2-3'!$A$7:$AN$36,15,FALSE))</f>
        <v/>
      </c>
      <c r="C32" s="282"/>
      <c r="D32" s="205" t="str">
        <f>IF(VLOOKUP($C$2,'様式2-3'!$A$7:$AN$36,16,FALSE)="","",VLOOKUP($C$2,'様式2-3'!$A$7:$AN$36,16,FALSE))</f>
        <v/>
      </c>
      <c r="E32" s="254" t="str">
        <f>IF(VLOOKUP($C$2,'様式2-3'!$A$7:$AN$36,17,FALSE)="","",VLOOKUP($C$2,'様式2-3'!$A$7:$AN$36,17,FALSE))</f>
        <v/>
      </c>
      <c r="F32" s="254"/>
      <c r="G32" s="205" t="str">
        <f>IF(VLOOKUP($C$2,'様式2-3'!$A$7:$AN$36,18,FALSE)="","",VLOOKUP($C$2,'様式2-3'!$A$7:$AN$36,18,FALSE))</f>
        <v/>
      </c>
      <c r="H32" s="203" t="str">
        <f>IF(VLOOKUP($C$2,'様式2-3'!$A$7:$AN$36,19,FALSE)="","",VLOOKUP($C$2,'様式2-3'!$A$7:$AN$36,19,FALSE))</f>
        <v/>
      </c>
      <c r="I32" s="203" t="str">
        <f>IF(VLOOKUP($C$2,'様式2-3'!$A$7:$AN$36,20,FALSE)="","",VLOOKUP($C$2,'様式2-3'!$A$7:$AN$36,20,FALSE))</f>
        <v/>
      </c>
      <c r="K32" s="187">
        <f>IF($G$32="○",IF(K$29=$D$32,VLOOKUP(K$29,$D$32:$I$32,5,FALSE),0),0)</f>
        <v>0</v>
      </c>
      <c r="L32" s="187">
        <f t="shared" ref="L32:R32" si="3">IF($G$32="○",IF(L$29=$D$32,VLOOKUP(L$29,$D$32:$I$32,5,FALSE),0),0)</f>
        <v>0</v>
      </c>
      <c r="M32" s="187">
        <f t="shared" si="3"/>
        <v>0</v>
      </c>
      <c r="N32" s="187">
        <f t="shared" si="3"/>
        <v>0</v>
      </c>
      <c r="O32" s="187">
        <f t="shared" si="3"/>
        <v>0</v>
      </c>
      <c r="P32" s="187">
        <f t="shared" si="3"/>
        <v>0</v>
      </c>
      <c r="Q32" s="187">
        <f t="shared" si="3"/>
        <v>0</v>
      </c>
      <c r="R32" s="187">
        <f t="shared" si="3"/>
        <v>0</v>
      </c>
    </row>
    <row r="33" spans="1:20" x14ac:dyDescent="0.4">
      <c r="A33" s="2">
        <v>4</v>
      </c>
      <c r="B33" s="281" t="str">
        <f>IF(VLOOKUP($C$2,'様式2-3'!$A$7:$AN$36,21,FALSE)="","",VLOOKUP($C$2,'様式2-3'!$A$7:$AN$36,21,FALSE))</f>
        <v/>
      </c>
      <c r="C33" s="282"/>
      <c r="D33" s="205" t="str">
        <f>IF(VLOOKUP($C$2,'様式2-3'!$A$7:$AN$36,22,FALSE)="","",VLOOKUP($C$2,'様式2-3'!$A$7:$AN$36,22,FALSE))</f>
        <v/>
      </c>
      <c r="E33" s="254" t="str">
        <f>IF(VLOOKUP($C$2,'様式2-3'!$A$7:$AN$36,23,FALSE)="","",VLOOKUP($C$2,'様式2-3'!$A$7:$AN$36,23,FALSE))</f>
        <v/>
      </c>
      <c r="F33" s="254"/>
      <c r="G33" s="205" t="str">
        <f>IF(VLOOKUP($C$2,'様式2-3'!$A$7:$AN$36,24,FALSE)="","",VLOOKUP($C$2,'様式2-3'!$A$7:$AN$36,24,FALSE))</f>
        <v/>
      </c>
      <c r="H33" s="203" t="str">
        <f>IF(VLOOKUP($C$2,'様式2-3'!$A$7:$AN$36,25,FALSE)="","",VLOOKUP($C$2,'様式2-3'!$A$7:$AN$36,25,FALSE))</f>
        <v/>
      </c>
      <c r="I33" s="203" t="str">
        <f>IF(VLOOKUP($C$2,'様式2-3'!$A$7:$AN$36,26,FALSE)="","",VLOOKUP($C$2,'様式2-3'!$A$7:$AN$36,26,FALSE))</f>
        <v/>
      </c>
      <c r="K33" s="187">
        <f>IF($G$33="○",IF(K$29=$D$33,VLOOKUP(K$29,$D$33:$I$33,5,FALSE),0),0)</f>
        <v>0</v>
      </c>
      <c r="L33" s="187">
        <f t="shared" ref="L33:R33" si="4">IF($G$33="○",IF(L$29=$D$33,VLOOKUP(L$29,$D$33:$I$33,5,FALSE),0),0)</f>
        <v>0</v>
      </c>
      <c r="M33" s="187">
        <f t="shared" si="4"/>
        <v>0</v>
      </c>
      <c r="N33" s="187">
        <f t="shared" si="4"/>
        <v>0</v>
      </c>
      <c r="O33" s="187">
        <f t="shared" si="4"/>
        <v>0</v>
      </c>
      <c r="P33" s="187">
        <f t="shared" si="4"/>
        <v>0</v>
      </c>
      <c r="Q33" s="187">
        <f t="shared" si="4"/>
        <v>0</v>
      </c>
      <c r="R33" s="187">
        <f t="shared" si="4"/>
        <v>0</v>
      </c>
    </row>
    <row r="34" spans="1:20" x14ac:dyDescent="0.4">
      <c r="A34" s="2">
        <v>5</v>
      </c>
      <c r="B34" s="281" t="str">
        <f>IF(VLOOKUP($C$2,'様式2-3'!$A$7:$AN$36,27,FALSE)="","",VLOOKUP($C$2,'様式2-3'!$A$7:$AN$36,27,FALSE))</f>
        <v/>
      </c>
      <c r="C34" s="282"/>
      <c r="D34" s="205" t="str">
        <f>IF(VLOOKUP($C$2,'様式2-3'!$A$7:$AN$36,28,FALSE)="","",VLOOKUP($C$2,'様式2-3'!$A$7:$AN$36,28,FALSE))</f>
        <v/>
      </c>
      <c r="E34" s="254" t="str">
        <f>IF(VLOOKUP($C$2,'様式2-3'!$A$7:$AN$36,29,FALSE)="","",VLOOKUP($C$2,'様式2-3'!$A$7:$AN$36,29,FALSE))</f>
        <v/>
      </c>
      <c r="F34" s="254"/>
      <c r="G34" s="205" t="str">
        <f>IF(VLOOKUP($C$2,'様式2-3'!$A$7:$AN$36,30,FALSE)="","",VLOOKUP($C$2,'様式2-3'!$A$7:$AN$36,30,FALSE))</f>
        <v/>
      </c>
      <c r="H34" s="203" t="str">
        <f>IF(VLOOKUP($C$2,'様式2-3'!$A$7:$AN$36,31,FALSE)="","",VLOOKUP($C$2,'様式2-3'!$A$7:$AN$36,31,FALSE))</f>
        <v/>
      </c>
      <c r="I34" s="203" t="str">
        <f>IF(VLOOKUP($C$2,'様式2-3'!$A$7:$AN$36,32,FALSE)="","",VLOOKUP($C$2,'様式2-3'!$A$7:$AN$36,32,FALSE))</f>
        <v/>
      </c>
      <c r="K34" s="187">
        <f>IF($G$34="○",IF(K$29=$D$34,VLOOKUP(K$29,$D$34:$I$34,5,FALSE),0),0)</f>
        <v>0</v>
      </c>
      <c r="L34" s="187">
        <f t="shared" ref="L34:R34" si="5">IF($G$34="○",IF(L$29=$D$34,VLOOKUP(L$29,$D$34:$I$34,5,FALSE),0),0)</f>
        <v>0</v>
      </c>
      <c r="M34" s="187">
        <f t="shared" si="5"/>
        <v>0</v>
      </c>
      <c r="N34" s="187">
        <f t="shared" si="5"/>
        <v>0</v>
      </c>
      <c r="O34" s="187">
        <f t="shared" si="5"/>
        <v>0</v>
      </c>
      <c r="P34" s="187">
        <f t="shared" si="5"/>
        <v>0</v>
      </c>
      <c r="Q34" s="187">
        <f t="shared" si="5"/>
        <v>0</v>
      </c>
      <c r="R34" s="187">
        <f t="shared" si="5"/>
        <v>0</v>
      </c>
    </row>
    <row r="35" spans="1:20" ht="19.5" thickBot="1" x14ac:dyDescent="0.45">
      <c r="A35" s="2">
        <v>6</v>
      </c>
      <c r="B35" s="281" t="str">
        <f>IF(VLOOKUP($C$2,'様式2-3'!$A$7:$AN$36,33,FALSE)="","",VLOOKUP($C$2,'様式2-3'!$A$7:$AN$36,33,FALSE))</f>
        <v/>
      </c>
      <c r="C35" s="282"/>
      <c r="D35" s="205" t="str">
        <f>IF(VLOOKUP($C$2,'様式2-3'!$A$7:$AN$36,34,FALSE)="","",VLOOKUP($C$2,'様式2-3'!$A$7:$AN$36,34,FALSE))</f>
        <v/>
      </c>
      <c r="E35" s="254" t="str">
        <f>IF(VLOOKUP($C$2,'様式2-3'!$A$7:$AN$36,35,FALSE)="","",VLOOKUP($C$2,'様式2-3'!$A$7:$AN$36,35,FALSE))</f>
        <v/>
      </c>
      <c r="F35" s="254"/>
      <c r="G35" s="208" t="str">
        <f>IF(VLOOKUP($C$2,'様式2-3'!$A$7:$AN$36,36,FALSE)="","",VLOOKUP($C$2,'様式2-3'!$A$7:$AN$36,36,FALSE))</f>
        <v/>
      </c>
      <c r="H35" s="204" t="str">
        <f>IF(VLOOKUP($C$2,'様式2-3'!$A$7:$AN$36,37,FALSE)="","",VLOOKUP($C$2,'様式2-3'!$A$7:$AN$36,37,FALSE))</f>
        <v/>
      </c>
      <c r="I35" s="204" t="str">
        <f>IF(VLOOKUP($C$2,'様式2-3'!$A$7:$AN$36,38,FALSE)="","",VLOOKUP($C$2,'様式2-3'!$A$7:$AN$36,38,FALSE))</f>
        <v/>
      </c>
      <c r="K35" s="187">
        <f>IF($G$35="○",IF(K$29=$D$35,VLOOKUP(K$29,$D$35:$I$35,5,FALSE),0),0)</f>
        <v>0</v>
      </c>
      <c r="L35" s="187">
        <f t="shared" ref="L35:R35" si="6">IF($G$35="○",IF(L$29=$D$35,VLOOKUP(L$29,$D$35:$I$35,5,FALSE),0),0)</f>
        <v>0</v>
      </c>
      <c r="M35" s="187">
        <f t="shared" si="6"/>
        <v>0</v>
      </c>
      <c r="N35" s="187">
        <f t="shared" si="6"/>
        <v>0</v>
      </c>
      <c r="O35" s="187">
        <f t="shared" si="6"/>
        <v>0</v>
      </c>
      <c r="P35" s="187">
        <f t="shared" si="6"/>
        <v>0</v>
      </c>
      <c r="Q35" s="187">
        <f t="shared" si="6"/>
        <v>0</v>
      </c>
      <c r="R35" s="187">
        <f t="shared" si="6"/>
        <v>0</v>
      </c>
    </row>
    <row r="36" spans="1:20" hidden="1" x14ac:dyDescent="0.4">
      <c r="A36" s="2">
        <v>7</v>
      </c>
      <c r="B36" s="281"/>
      <c r="C36" s="282"/>
      <c r="D36" s="205"/>
      <c r="E36" s="254"/>
      <c r="F36" s="254"/>
      <c r="G36" s="168"/>
      <c r="H36" s="207"/>
      <c r="I36" s="207"/>
      <c r="K36" s="187"/>
      <c r="L36" s="187"/>
      <c r="M36" s="187"/>
      <c r="N36" s="187"/>
      <c r="O36" s="187"/>
      <c r="P36" s="187"/>
      <c r="Q36" s="187"/>
      <c r="R36" s="187"/>
    </row>
    <row r="37" spans="1:20" hidden="1" x14ac:dyDescent="0.4">
      <c r="A37" s="2">
        <v>8</v>
      </c>
      <c r="B37" s="281"/>
      <c r="C37" s="282"/>
      <c r="D37" s="205"/>
      <c r="E37" s="254"/>
      <c r="F37" s="254"/>
      <c r="G37" s="205"/>
      <c r="H37" s="203"/>
      <c r="I37" s="203"/>
      <c r="K37" s="187"/>
      <c r="L37" s="187"/>
      <c r="M37" s="187"/>
      <c r="N37" s="187"/>
      <c r="O37" s="187"/>
      <c r="P37" s="187"/>
      <c r="Q37" s="187"/>
      <c r="R37" s="187"/>
    </row>
    <row r="38" spans="1:20" hidden="1" x14ac:dyDescent="0.4">
      <c r="A38" s="2">
        <v>9</v>
      </c>
      <c r="B38" s="281"/>
      <c r="C38" s="282"/>
      <c r="D38" s="205"/>
      <c r="E38" s="254"/>
      <c r="F38" s="254"/>
      <c r="G38" s="205"/>
      <c r="H38" s="203"/>
      <c r="I38" s="203"/>
      <c r="K38" s="187"/>
      <c r="L38" s="187"/>
      <c r="M38" s="187"/>
      <c r="N38" s="187"/>
      <c r="O38" s="187"/>
      <c r="P38" s="187"/>
      <c r="Q38" s="187"/>
      <c r="R38" s="187"/>
    </row>
    <row r="39" spans="1:20" ht="19.5" hidden="1" thickBot="1" x14ac:dyDescent="0.45">
      <c r="A39" s="6">
        <v>10</v>
      </c>
      <c r="B39" s="281"/>
      <c r="C39" s="282"/>
      <c r="D39" s="167"/>
      <c r="E39" s="304"/>
      <c r="F39" s="304"/>
      <c r="G39" s="164"/>
      <c r="H39" s="164"/>
      <c r="I39" s="164"/>
      <c r="K39" s="187"/>
      <c r="L39" s="187"/>
      <c r="M39" s="187"/>
      <c r="N39" s="187"/>
      <c r="O39" s="187"/>
      <c r="P39" s="187"/>
      <c r="Q39" s="187"/>
      <c r="R39" s="187"/>
    </row>
    <row r="40" spans="1:20" ht="19.5" thickTop="1" x14ac:dyDescent="0.4">
      <c r="A40" s="299" t="s">
        <v>19</v>
      </c>
      <c r="B40" s="300"/>
      <c r="C40" s="300"/>
      <c r="D40" s="300"/>
      <c r="E40" s="300"/>
      <c r="F40" s="300"/>
      <c r="G40" s="301"/>
      <c r="H40" s="144">
        <f>SUM(H30:H33)</f>
        <v>0</v>
      </c>
      <c r="I40" s="8">
        <f>SUM(I30:I39)</f>
        <v>0</v>
      </c>
      <c r="K40" s="187">
        <f>SUM(K30:K39)</f>
        <v>0</v>
      </c>
      <c r="L40" s="187">
        <f t="shared" ref="L40:R40" si="7">SUM(L30:L39)</f>
        <v>0</v>
      </c>
      <c r="M40" s="187">
        <f t="shared" si="7"/>
        <v>0</v>
      </c>
      <c r="N40" s="187">
        <f t="shared" si="7"/>
        <v>0</v>
      </c>
      <c r="O40" s="187">
        <f t="shared" si="7"/>
        <v>0</v>
      </c>
      <c r="P40" s="187">
        <f t="shared" si="7"/>
        <v>0</v>
      </c>
      <c r="Q40" s="187">
        <f t="shared" si="7"/>
        <v>0</v>
      </c>
      <c r="R40" s="187">
        <f t="shared" si="7"/>
        <v>0</v>
      </c>
    </row>
    <row r="41" spans="1:20" x14ac:dyDescent="0.4">
      <c r="A41" t="s">
        <v>89</v>
      </c>
      <c r="K41" s="187"/>
      <c r="L41" s="187"/>
      <c r="M41" s="187"/>
      <c r="N41" s="187"/>
      <c r="O41" s="187"/>
      <c r="P41" s="187"/>
      <c r="Q41" s="187"/>
      <c r="R41" s="187"/>
    </row>
    <row r="42" spans="1:20" x14ac:dyDescent="0.4">
      <c r="A42" t="s">
        <v>100</v>
      </c>
      <c r="K42" s="187"/>
      <c r="L42" s="187"/>
      <c r="M42" s="187"/>
      <c r="N42" s="187"/>
      <c r="O42" s="187"/>
      <c r="P42" s="187"/>
      <c r="Q42" s="187"/>
      <c r="R42" s="187"/>
    </row>
    <row r="43" spans="1:20" x14ac:dyDescent="0.4">
      <c r="A43" t="s">
        <v>98</v>
      </c>
      <c r="K43" s="187"/>
      <c r="L43" s="187"/>
      <c r="M43" s="187"/>
      <c r="N43" s="187"/>
      <c r="O43" s="187"/>
      <c r="P43" s="187"/>
      <c r="Q43" s="187"/>
      <c r="R43" s="187"/>
    </row>
    <row r="44" spans="1:20" x14ac:dyDescent="0.4">
      <c r="A44" t="s">
        <v>99</v>
      </c>
      <c r="K44" s="187"/>
      <c r="L44" s="187"/>
      <c r="M44" s="187"/>
      <c r="N44" s="187"/>
      <c r="O44" s="187"/>
      <c r="P44" s="187"/>
      <c r="Q44" s="187"/>
      <c r="R44" s="187"/>
    </row>
    <row r="45" spans="1:20" x14ac:dyDescent="0.4">
      <c r="K45" s="187"/>
      <c r="L45" s="187"/>
      <c r="M45" s="187"/>
      <c r="N45" s="187"/>
      <c r="O45" s="187"/>
      <c r="P45" s="187"/>
      <c r="Q45" s="187"/>
      <c r="R45" s="187"/>
    </row>
    <row r="46" spans="1:20" ht="39.75" customHeight="1" x14ac:dyDescent="0.4">
      <c r="A46" t="s">
        <v>93</v>
      </c>
      <c r="K46" s="187"/>
      <c r="L46" s="187"/>
      <c r="M46" s="187"/>
      <c r="N46" s="187"/>
      <c r="O46" s="187"/>
      <c r="P46" s="187"/>
      <c r="Q46" s="187"/>
      <c r="R46" s="187"/>
    </row>
    <row r="47" spans="1:20" ht="48.75" customHeight="1" x14ac:dyDescent="0.4">
      <c r="A47" s="283" t="s">
        <v>107</v>
      </c>
      <c r="B47" s="284"/>
      <c r="C47" s="284"/>
      <c r="D47" s="284"/>
      <c r="E47" s="284"/>
      <c r="F47" s="284"/>
      <c r="G47" s="284"/>
      <c r="H47" s="284"/>
      <c r="I47" s="284"/>
      <c r="L47" s="134"/>
      <c r="M47" s="134"/>
      <c r="N47" s="134"/>
      <c r="O47" s="134"/>
      <c r="P47" s="134"/>
      <c r="Q47" s="134"/>
      <c r="R47" s="134"/>
      <c r="S47" s="134"/>
      <c r="T47" s="134"/>
    </row>
    <row r="48" spans="1:20" ht="74.25" customHeight="1" x14ac:dyDescent="0.4">
      <c r="A48" s="283" t="s">
        <v>108</v>
      </c>
      <c r="B48" s="284"/>
      <c r="C48" s="284"/>
      <c r="D48" s="284"/>
      <c r="E48" s="284"/>
      <c r="F48" s="284"/>
      <c r="G48" s="284"/>
      <c r="H48" s="284"/>
      <c r="I48" s="284"/>
      <c r="L48" s="162"/>
      <c r="M48" s="162"/>
      <c r="N48" s="162"/>
      <c r="O48" s="162"/>
      <c r="P48" s="162"/>
      <c r="Q48" s="162"/>
      <c r="R48" s="162"/>
      <c r="S48" s="162"/>
      <c r="T48" s="162"/>
    </row>
    <row r="49" spans="1:20" ht="50.25" customHeight="1" x14ac:dyDescent="0.4">
      <c r="A49" s="283" t="s">
        <v>101</v>
      </c>
      <c r="B49" s="284"/>
      <c r="C49" s="284"/>
      <c r="D49" s="284"/>
      <c r="E49" s="284"/>
      <c r="F49" s="284"/>
      <c r="G49" s="284"/>
      <c r="H49" s="284"/>
      <c r="I49" s="284"/>
      <c r="L49" s="275"/>
      <c r="M49" s="276"/>
      <c r="N49" s="276"/>
      <c r="O49" s="276"/>
      <c r="P49" s="276"/>
      <c r="Q49" s="276"/>
      <c r="R49" s="276"/>
      <c r="S49" s="276"/>
      <c r="T49" s="276"/>
    </row>
    <row r="50" spans="1:20" ht="97.5" customHeight="1" x14ac:dyDescent="0.4">
      <c r="A50" s="283" t="s">
        <v>114</v>
      </c>
      <c r="B50" s="284"/>
      <c r="C50" s="284"/>
      <c r="D50" s="284"/>
      <c r="E50" s="284"/>
      <c r="F50" s="284"/>
      <c r="G50" s="284"/>
      <c r="H50" s="284"/>
      <c r="I50" s="284"/>
      <c r="L50" s="148"/>
      <c r="M50" s="148"/>
      <c r="N50" s="148"/>
      <c r="O50" s="148"/>
      <c r="P50" s="148"/>
      <c r="Q50" s="148"/>
      <c r="R50" s="148"/>
      <c r="S50" s="148"/>
      <c r="T50" s="148"/>
    </row>
    <row r="51" spans="1:20" ht="49.5" customHeight="1" x14ac:dyDescent="0.4">
      <c r="A51" s="283" t="s">
        <v>102</v>
      </c>
      <c r="B51" s="284"/>
      <c r="C51" s="284"/>
      <c r="D51" s="284"/>
      <c r="E51" s="284"/>
      <c r="F51" s="284"/>
      <c r="G51" s="284"/>
      <c r="H51" s="284"/>
      <c r="I51" s="284"/>
      <c r="L51" s="149"/>
      <c r="M51" s="150"/>
      <c r="N51" s="150"/>
      <c r="O51" s="150"/>
      <c r="P51" s="150"/>
      <c r="Q51" s="150"/>
      <c r="R51" s="150"/>
      <c r="S51" s="150"/>
      <c r="T51" s="150"/>
    </row>
    <row r="52" spans="1:20" x14ac:dyDescent="0.4">
      <c r="A52" s="283" t="s">
        <v>92</v>
      </c>
      <c r="B52" s="284"/>
      <c r="C52" s="284"/>
      <c r="D52" s="284"/>
      <c r="E52" s="284"/>
      <c r="F52" s="284"/>
      <c r="G52" s="284"/>
      <c r="H52" s="284"/>
      <c r="I52" s="284"/>
      <c r="L52" s="151"/>
      <c r="M52" s="151"/>
      <c r="N52" s="151"/>
      <c r="O52" s="151"/>
      <c r="P52" s="151"/>
      <c r="Q52" s="151"/>
      <c r="R52" s="151"/>
      <c r="S52" s="151"/>
      <c r="T52" s="151"/>
    </row>
  </sheetData>
  <mergeCells count="79">
    <mergeCell ref="B38:C38"/>
    <mergeCell ref="B39:C39"/>
    <mergeCell ref="E11:F11"/>
    <mergeCell ref="E33:F33"/>
    <mergeCell ref="B34:C34"/>
    <mergeCell ref="B35:C35"/>
    <mergeCell ref="B36:C36"/>
    <mergeCell ref="B37:C37"/>
    <mergeCell ref="E39:F39"/>
    <mergeCell ref="E36:F36"/>
    <mergeCell ref="E37:F37"/>
    <mergeCell ref="E38:F38"/>
    <mergeCell ref="E34:F34"/>
    <mergeCell ref="E29:F29"/>
    <mergeCell ref="A20:C20"/>
    <mergeCell ref="A50:I50"/>
    <mergeCell ref="A51:I51"/>
    <mergeCell ref="A52:I52"/>
    <mergeCell ref="A47:I47"/>
    <mergeCell ref="A40:G40"/>
    <mergeCell ref="A48:I48"/>
    <mergeCell ref="G11:I11"/>
    <mergeCell ref="G12:H12"/>
    <mergeCell ref="G13:H13"/>
    <mergeCell ref="B12:C12"/>
    <mergeCell ref="B13:C13"/>
    <mergeCell ref="B11:C11"/>
    <mergeCell ref="A7:A8"/>
    <mergeCell ref="A2:B2"/>
    <mergeCell ref="A4:B4"/>
    <mergeCell ref="C4:E4"/>
    <mergeCell ref="A6:B6"/>
    <mergeCell ref="A3:B3"/>
    <mergeCell ref="A5:B5"/>
    <mergeCell ref="G15:H15"/>
    <mergeCell ref="B15:C15"/>
    <mergeCell ref="B16:C16"/>
    <mergeCell ref="B17:C17"/>
    <mergeCell ref="B14:C14"/>
    <mergeCell ref="G16:H16"/>
    <mergeCell ref="G17:H17"/>
    <mergeCell ref="G14:H14"/>
    <mergeCell ref="L49:T49"/>
    <mergeCell ref="A27:E27"/>
    <mergeCell ref="B24:E24"/>
    <mergeCell ref="B25:E25"/>
    <mergeCell ref="H22:I22"/>
    <mergeCell ref="F22:G22"/>
    <mergeCell ref="E35:F35"/>
    <mergeCell ref="B29:C29"/>
    <mergeCell ref="B30:C30"/>
    <mergeCell ref="B31:C31"/>
    <mergeCell ref="B32:C32"/>
    <mergeCell ref="B33:C33"/>
    <mergeCell ref="E30:F30"/>
    <mergeCell ref="E31:F31"/>
    <mergeCell ref="E32:F32"/>
    <mergeCell ref="A49:I49"/>
    <mergeCell ref="G20:H20"/>
    <mergeCell ref="B22:E22"/>
    <mergeCell ref="B23:E23"/>
    <mergeCell ref="B26:E26"/>
    <mergeCell ref="B18:C18"/>
    <mergeCell ref="B19:C19"/>
    <mergeCell ref="G18:H18"/>
    <mergeCell ref="G19:H19"/>
    <mergeCell ref="D10:E10"/>
    <mergeCell ref="G10:H10"/>
    <mergeCell ref="G3:I3"/>
    <mergeCell ref="F6:G6"/>
    <mergeCell ref="G4:I4"/>
    <mergeCell ref="C3:E3"/>
    <mergeCell ref="C5:E5"/>
    <mergeCell ref="F8:G8"/>
    <mergeCell ref="B7:C7"/>
    <mergeCell ref="B8:C8"/>
    <mergeCell ref="C6:D6"/>
    <mergeCell ref="F7:G7"/>
    <mergeCell ref="F5:G5"/>
  </mergeCells>
  <phoneticPr fontId="1"/>
  <conditionalFormatting sqref="C6:E6">
    <cfRule type="expression" dxfId="5" priority="2">
      <formula>$H$5="該当"</formula>
    </cfRule>
    <cfRule type="expression" dxfId="4" priority="6">
      <formula>$K$4=1</formula>
    </cfRule>
  </conditionalFormatting>
  <conditionalFormatting sqref="F6:H6">
    <cfRule type="expression" dxfId="3" priority="5">
      <formula>$K$4=0</formula>
    </cfRule>
  </conditionalFormatting>
  <conditionalFormatting sqref="G11:I20">
    <cfRule type="expression" dxfId="2" priority="4">
      <formula>$G$2=5</formula>
    </cfRule>
  </conditionalFormatting>
  <conditionalFormatting sqref="D11:D19">
    <cfRule type="expression" dxfId="1" priority="3">
      <formula>$K$4=0</formula>
    </cfRule>
  </conditionalFormatting>
  <pageMargins left="0.43307086614173229" right="0.23622047244094491" top="0.15748031496062992" bottom="0.35433070866141736" header="0.31496062992125984" footer="0.31496062992125984"/>
  <pageSetup paperSize="9" scale="95" fitToHeight="0" orientation="portrait" cellComments="asDisplayed" r:id="rId1"/>
  <rowBreaks count="1" manualBreakCount="1">
    <brk id="45"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5"/>
  <sheetViews>
    <sheetView zoomScale="80" zoomScaleNormal="80" workbookViewId="0">
      <selection activeCell="L35" sqref="L35"/>
    </sheetView>
  </sheetViews>
  <sheetFormatPr defaultRowHeight="18.75" x14ac:dyDescent="0.4"/>
  <cols>
    <col min="1" max="1" width="11" bestFit="1" customWidth="1"/>
    <col min="2" max="2" width="20.625" style="82" customWidth="1"/>
    <col min="3" max="7" width="4.625" customWidth="1"/>
    <col min="8" max="10" width="7.625" customWidth="1"/>
    <col min="11" max="16" width="20.625" customWidth="1"/>
    <col min="17" max="17" width="21.375" customWidth="1"/>
    <col min="18" max="18" width="12.875" customWidth="1"/>
  </cols>
  <sheetData>
    <row r="1" spans="1:17" ht="30" customHeight="1" x14ac:dyDescent="0.5">
      <c r="A1" s="37" t="s">
        <v>52</v>
      </c>
      <c r="C1" s="38" t="s">
        <v>94</v>
      </c>
      <c r="D1" s="38"/>
      <c r="E1" s="38"/>
      <c r="F1" s="38"/>
      <c r="G1" s="38"/>
      <c r="M1" s="43" t="s">
        <v>24</v>
      </c>
      <c r="N1" s="306" t="s">
        <v>166</v>
      </c>
      <c r="O1" s="306"/>
      <c r="P1" s="307"/>
      <c r="Q1" s="22"/>
    </row>
    <row r="2" spans="1:17" ht="30" customHeight="1" x14ac:dyDescent="0.5">
      <c r="C2" s="38"/>
      <c r="D2" s="38"/>
      <c r="E2" s="38"/>
      <c r="F2" s="38"/>
      <c r="G2" s="38"/>
      <c r="I2" s="48"/>
      <c r="J2" s="48" t="s">
        <v>47</v>
      </c>
      <c r="K2" s="152">
        <v>5</v>
      </c>
      <c r="L2" s="38" t="s">
        <v>48</v>
      </c>
      <c r="M2" s="43" t="s">
        <v>127</v>
      </c>
      <c r="N2" s="306" t="s">
        <v>125</v>
      </c>
      <c r="O2" s="306"/>
      <c r="P2" s="307"/>
      <c r="Q2" s="22"/>
    </row>
    <row r="3" spans="1:17" ht="19.5" thickBot="1" x14ac:dyDescent="0.45">
      <c r="M3" s="3"/>
      <c r="N3" s="3"/>
      <c r="O3" s="3"/>
      <c r="P3" s="3"/>
      <c r="Q3" s="3"/>
    </row>
    <row r="4" spans="1:17" s="18" customFormat="1" ht="43.5" customHeight="1" x14ac:dyDescent="0.4">
      <c r="A4" s="56" t="s">
        <v>43</v>
      </c>
      <c r="B4" s="160" t="s">
        <v>1</v>
      </c>
      <c r="C4" s="313" t="s">
        <v>2</v>
      </c>
      <c r="D4" s="314"/>
      <c r="E4" s="314"/>
      <c r="F4" s="314"/>
      <c r="G4" s="315"/>
      <c r="H4" s="313" t="s">
        <v>130</v>
      </c>
      <c r="I4" s="314"/>
      <c r="J4" s="315"/>
      <c r="K4" s="138" t="s">
        <v>41</v>
      </c>
      <c r="L4" s="139" t="s">
        <v>40</v>
      </c>
      <c r="M4" s="138" t="s">
        <v>85</v>
      </c>
      <c r="N4" s="138" t="s">
        <v>26</v>
      </c>
      <c r="O4" s="137" t="s">
        <v>7</v>
      </c>
      <c r="P4" s="140" t="s">
        <v>27</v>
      </c>
    </row>
    <row r="5" spans="1:17" s="19" customFormat="1" x14ac:dyDescent="0.4">
      <c r="A5" s="30"/>
      <c r="B5" s="31"/>
      <c r="C5" s="322" t="s">
        <v>45</v>
      </c>
      <c r="D5" s="323"/>
      <c r="E5" s="323"/>
      <c r="F5" s="323"/>
      <c r="G5" s="323"/>
      <c r="H5" s="322" t="s">
        <v>131</v>
      </c>
      <c r="I5" s="331"/>
      <c r="J5" s="332"/>
      <c r="K5" s="31" t="s">
        <v>132</v>
      </c>
      <c r="L5" s="31" t="s">
        <v>133</v>
      </c>
      <c r="M5" s="31" t="s">
        <v>134</v>
      </c>
      <c r="N5" s="33"/>
      <c r="O5" s="31" t="s">
        <v>46</v>
      </c>
      <c r="P5" s="32"/>
    </row>
    <row r="6" spans="1:17" s="35" customFormat="1" ht="19.5" thickBot="1" x14ac:dyDescent="0.45">
      <c r="A6" s="241"/>
      <c r="B6" s="242"/>
      <c r="C6" s="324"/>
      <c r="D6" s="325"/>
      <c r="E6" s="325"/>
      <c r="F6" s="325"/>
      <c r="G6" s="326"/>
      <c r="H6" s="330" t="s">
        <v>140</v>
      </c>
      <c r="I6" s="325"/>
      <c r="J6" s="326"/>
      <c r="K6" s="242" t="s">
        <v>44</v>
      </c>
      <c r="L6" s="243" t="s">
        <v>28</v>
      </c>
      <c r="M6" s="243" t="s">
        <v>28</v>
      </c>
      <c r="N6" s="243"/>
      <c r="O6" s="243" t="s">
        <v>28</v>
      </c>
      <c r="P6" s="244"/>
    </row>
    <row r="7" spans="1:17" x14ac:dyDescent="0.4">
      <c r="A7" s="245">
        <v>0</v>
      </c>
      <c r="B7" s="246" t="s">
        <v>65</v>
      </c>
      <c r="C7" s="316" t="s">
        <v>84</v>
      </c>
      <c r="D7" s="317"/>
      <c r="E7" s="317"/>
      <c r="F7" s="317"/>
      <c r="G7" s="318"/>
      <c r="H7" s="333" t="s">
        <v>138</v>
      </c>
      <c r="I7" s="317"/>
      <c r="J7" s="318"/>
      <c r="K7" s="246" t="s">
        <v>146</v>
      </c>
      <c r="L7" s="247">
        <f>IF(B7="","",(VLOOKUP(A7,'様式2-1'!$A$7:$T$36,11,FALSE)+'様式2-2'!O7+'様式2-3'!AM7))</f>
        <v>60</v>
      </c>
      <c r="M7" s="247">
        <f t="shared" ref="M7:M36" si="0">IF(B7="","",L7-O7)</f>
        <v>45</v>
      </c>
      <c r="N7" s="247"/>
      <c r="O7" s="247">
        <f>IF(B7="","",(VLOOKUP(A7,'様式2-1'!$A$7:$T$36,9,FALSE)+'様式2-2'!P7+'様式2-3'!AN7))</f>
        <v>15</v>
      </c>
      <c r="P7" s="248">
        <v>4</v>
      </c>
    </row>
    <row r="8" spans="1:17" ht="18.75" customHeight="1" x14ac:dyDescent="0.4">
      <c r="A8" s="39">
        <v>1</v>
      </c>
      <c r="B8" s="41" t="s">
        <v>152</v>
      </c>
      <c r="C8" s="319" t="s">
        <v>154</v>
      </c>
      <c r="D8" s="320"/>
      <c r="E8" s="320"/>
      <c r="F8" s="320"/>
      <c r="G8" s="321"/>
      <c r="H8" s="319" t="s">
        <v>138</v>
      </c>
      <c r="I8" s="320"/>
      <c r="J8" s="321"/>
      <c r="K8" s="41"/>
      <c r="L8" s="154">
        <f>IF(B8="","",(VLOOKUP(A8,'様式2-1'!$A$7:$T$36,11,FALSE)+'様式2-2'!O8+'様式2-3'!AM8))</f>
        <v>75</v>
      </c>
      <c r="M8" s="154">
        <f t="shared" si="0"/>
        <v>60</v>
      </c>
      <c r="N8" s="155"/>
      <c r="O8" s="153">
        <f>IF(B8="","",(VLOOKUP(A8,'様式2-1'!$A$7:$T$36,9,FALSE)+'様式2-2'!P8+'様式2-3'!AN8))</f>
        <v>15</v>
      </c>
      <c r="P8" s="156"/>
    </row>
    <row r="9" spans="1:17" ht="18.75" customHeight="1" x14ac:dyDescent="0.4">
      <c r="A9" s="39">
        <v>2</v>
      </c>
      <c r="B9" s="41" t="s">
        <v>153</v>
      </c>
      <c r="C9" s="319" t="s">
        <v>155</v>
      </c>
      <c r="D9" s="320"/>
      <c r="E9" s="320"/>
      <c r="F9" s="320"/>
      <c r="G9" s="321"/>
      <c r="H9" s="319" t="s">
        <v>138</v>
      </c>
      <c r="I9" s="320"/>
      <c r="J9" s="321"/>
      <c r="K9" s="41" t="s">
        <v>146</v>
      </c>
      <c r="L9" s="154">
        <f>IF(B9="","",(VLOOKUP(A9,'様式2-1'!$A$7:$T$36,11,FALSE)+'様式2-2'!O9+'様式2-3'!AM9))</f>
        <v>60</v>
      </c>
      <c r="M9" s="154">
        <f t="shared" si="0"/>
        <v>40</v>
      </c>
      <c r="N9" s="155"/>
      <c r="O9" s="153">
        <f>IF(B9="","",(VLOOKUP(A9,'様式2-1'!$A$7:$T$36,9,FALSE)+'様式2-2'!P9+'様式2-3'!AN9))</f>
        <v>20</v>
      </c>
      <c r="P9" s="156"/>
    </row>
    <row r="10" spans="1:17" ht="18.75" customHeight="1" x14ac:dyDescent="0.4">
      <c r="A10" s="39">
        <v>3</v>
      </c>
      <c r="B10" s="41" t="s">
        <v>156</v>
      </c>
      <c r="C10" s="319" t="s">
        <v>162</v>
      </c>
      <c r="D10" s="320"/>
      <c r="E10" s="320"/>
      <c r="F10" s="320"/>
      <c r="G10" s="321"/>
      <c r="H10" s="319" t="s">
        <v>139</v>
      </c>
      <c r="I10" s="320"/>
      <c r="J10" s="321"/>
      <c r="K10" s="41"/>
      <c r="L10" s="154">
        <f>IF(B10="","",(VLOOKUP(A10,'様式2-1'!$A$7:$T$36,11,FALSE)+'様式2-2'!O10+'様式2-3'!AM10))</f>
        <v>15</v>
      </c>
      <c r="M10" s="154">
        <f t="shared" si="0"/>
        <v>15</v>
      </c>
      <c r="N10" s="155"/>
      <c r="O10" s="153">
        <f>IF(B10="","",(VLOOKUP(A10,'様式2-1'!$A$7:$T$36,9,FALSE)+'様式2-2'!P10+'様式2-3'!AN10))</f>
        <v>0</v>
      </c>
      <c r="P10" s="156"/>
    </row>
    <row r="11" spans="1:17" ht="18.75" customHeight="1" x14ac:dyDescent="0.4">
      <c r="A11" s="39">
        <v>4</v>
      </c>
      <c r="B11" s="41" t="s">
        <v>157</v>
      </c>
      <c r="C11" s="319" t="s">
        <v>162</v>
      </c>
      <c r="D11" s="320"/>
      <c r="E11" s="320"/>
      <c r="F11" s="320"/>
      <c r="G11" s="321"/>
      <c r="H11" s="319" t="s">
        <v>139</v>
      </c>
      <c r="I11" s="320"/>
      <c r="J11" s="321"/>
      <c r="K11" s="41"/>
      <c r="L11" s="154">
        <f>IF(B11="","",(VLOOKUP(A11,'様式2-1'!$A$7:$T$36,11,FALSE)+'様式2-2'!O11+'様式2-3'!AM11))</f>
        <v>15</v>
      </c>
      <c r="M11" s="154">
        <f t="shared" si="0"/>
        <v>15</v>
      </c>
      <c r="N11" s="155"/>
      <c r="O11" s="153">
        <f>IF(B11="","",(VLOOKUP(A11,'様式2-1'!$A$7:$T$36,9,FALSE)+'様式2-2'!P11+'様式2-3'!AN11))</f>
        <v>0</v>
      </c>
      <c r="P11" s="156"/>
    </row>
    <row r="12" spans="1:17" ht="18.75" customHeight="1" x14ac:dyDescent="0.4">
      <c r="A12" s="39">
        <v>5</v>
      </c>
      <c r="B12" s="41" t="s">
        <v>158</v>
      </c>
      <c r="C12" s="319" t="s">
        <v>163</v>
      </c>
      <c r="D12" s="320"/>
      <c r="E12" s="320"/>
      <c r="F12" s="320"/>
      <c r="G12" s="321"/>
      <c r="H12" s="319" t="s">
        <v>139</v>
      </c>
      <c r="I12" s="320"/>
      <c r="J12" s="321"/>
      <c r="K12" s="41"/>
      <c r="L12" s="154">
        <f>IF(B12="","",(VLOOKUP(A12,'様式2-1'!$A$7:$T$36,11,FALSE)+'様式2-2'!O12+'様式2-3'!AM12))</f>
        <v>15</v>
      </c>
      <c r="M12" s="154">
        <f t="shared" si="0"/>
        <v>15</v>
      </c>
      <c r="N12" s="155"/>
      <c r="O12" s="153">
        <f>IF(B12="","",(VLOOKUP(A12,'様式2-1'!$A$7:$T$36,9,FALSE)+'様式2-2'!P12+'様式2-3'!AN12))</f>
        <v>0</v>
      </c>
      <c r="P12" s="156"/>
    </row>
    <row r="13" spans="1:17" ht="18.75" customHeight="1" x14ac:dyDescent="0.4">
      <c r="A13" s="39">
        <v>6</v>
      </c>
      <c r="B13" s="41" t="s">
        <v>159</v>
      </c>
      <c r="C13" s="319" t="s">
        <v>164</v>
      </c>
      <c r="D13" s="320"/>
      <c r="E13" s="320"/>
      <c r="F13" s="320"/>
      <c r="G13" s="321"/>
      <c r="H13" s="319" t="s">
        <v>139</v>
      </c>
      <c r="I13" s="320"/>
      <c r="J13" s="321"/>
      <c r="K13" s="41"/>
      <c r="L13" s="154">
        <f>IF(B13="","",(VLOOKUP(A13,'様式2-1'!$A$7:$T$36,11,FALSE)+'様式2-2'!O13+'様式2-3'!AM13))</f>
        <v>15</v>
      </c>
      <c r="M13" s="154">
        <f t="shared" si="0"/>
        <v>15</v>
      </c>
      <c r="N13" s="155">
        <v>4</v>
      </c>
      <c r="O13" s="153">
        <f>IF(B13="","",(VLOOKUP(A13,'様式2-1'!$A$7:$T$36,9,FALSE)+'様式2-2'!P13+'様式2-3'!AN13))</f>
        <v>0</v>
      </c>
      <c r="P13" s="156"/>
    </row>
    <row r="14" spans="1:17" x14ac:dyDescent="0.4">
      <c r="A14" s="39">
        <v>7</v>
      </c>
      <c r="B14" s="41" t="s">
        <v>160</v>
      </c>
      <c r="C14" s="319" t="s">
        <v>164</v>
      </c>
      <c r="D14" s="320"/>
      <c r="E14" s="320"/>
      <c r="F14" s="320"/>
      <c r="G14" s="321"/>
      <c r="H14" s="319" t="s">
        <v>139</v>
      </c>
      <c r="I14" s="320"/>
      <c r="J14" s="321"/>
      <c r="K14" s="41"/>
      <c r="L14" s="154">
        <f>IF(B14="","",(VLOOKUP(A14,'様式2-1'!$A$7:$T$36,11,FALSE)+'様式2-2'!O14+'様式2-3'!AM14))</f>
        <v>15</v>
      </c>
      <c r="M14" s="154">
        <f t="shared" si="0"/>
        <v>15</v>
      </c>
      <c r="N14" s="155">
        <v>4</v>
      </c>
      <c r="O14" s="153">
        <f>IF(B14="","",(VLOOKUP(A14,'様式2-1'!$A$7:$T$36,9,FALSE)+'様式2-2'!P14+'様式2-3'!AN14))</f>
        <v>0</v>
      </c>
      <c r="P14" s="156"/>
    </row>
    <row r="15" spans="1:17" x14ac:dyDescent="0.4">
      <c r="A15" s="39">
        <v>8</v>
      </c>
      <c r="B15" s="41" t="s">
        <v>161</v>
      </c>
      <c r="C15" s="319" t="s">
        <v>165</v>
      </c>
      <c r="D15" s="320"/>
      <c r="E15" s="320"/>
      <c r="F15" s="320"/>
      <c r="G15" s="321"/>
      <c r="H15" s="319" t="s">
        <v>139</v>
      </c>
      <c r="I15" s="320"/>
      <c r="J15" s="321"/>
      <c r="K15" s="41"/>
      <c r="L15" s="154">
        <f>IF(B15="","",(VLOOKUP(A15,'様式2-1'!$A$7:$T$36,11,FALSE)+'様式2-2'!O15+'様式2-3'!AM15))</f>
        <v>15</v>
      </c>
      <c r="M15" s="154">
        <f t="shared" si="0"/>
        <v>15</v>
      </c>
      <c r="N15" s="155"/>
      <c r="O15" s="153">
        <f>IF(B15="","",(VLOOKUP(A15,'様式2-1'!$A$7:$T$36,9,FALSE)+'様式2-2'!P15+'様式2-3'!AN15))</f>
        <v>0</v>
      </c>
      <c r="P15" s="156"/>
    </row>
    <row r="16" spans="1:17" x14ac:dyDescent="0.4">
      <c r="A16" s="39">
        <v>9</v>
      </c>
      <c r="B16" s="41"/>
      <c r="C16" s="319"/>
      <c r="D16" s="320"/>
      <c r="E16" s="320"/>
      <c r="F16" s="320"/>
      <c r="G16" s="321"/>
      <c r="H16" s="319"/>
      <c r="I16" s="320"/>
      <c r="J16" s="321"/>
      <c r="K16" s="41"/>
      <c r="L16" s="154" t="str">
        <f>IF(B16="","",(VLOOKUP(A16,'様式2-1'!$A$7:$T$36,11,FALSE)+'様式2-2'!O16+'様式2-3'!AM16))</f>
        <v/>
      </c>
      <c r="M16" s="154" t="str">
        <f t="shared" si="0"/>
        <v/>
      </c>
      <c r="N16" s="155"/>
      <c r="O16" s="153" t="str">
        <f>IF(B16="","",(VLOOKUP(A16,'様式2-1'!$A$7:$T$36,9,FALSE)+'様式2-2'!P16+'様式2-3'!AN16))</f>
        <v/>
      </c>
      <c r="P16" s="156"/>
    </row>
    <row r="17" spans="1:16" x14ac:dyDescent="0.4">
      <c r="A17" s="39">
        <v>10</v>
      </c>
      <c r="B17" s="41"/>
      <c r="C17" s="319"/>
      <c r="D17" s="320"/>
      <c r="E17" s="320"/>
      <c r="F17" s="320"/>
      <c r="G17" s="321"/>
      <c r="H17" s="319"/>
      <c r="I17" s="320"/>
      <c r="J17" s="321"/>
      <c r="K17" s="41"/>
      <c r="L17" s="154" t="str">
        <f>IF(B17="","",(VLOOKUP(A17,'様式2-1'!$A$7:$T$36,11,FALSE)+'様式2-2'!O17+'様式2-3'!AM17))</f>
        <v/>
      </c>
      <c r="M17" s="154" t="str">
        <f t="shared" si="0"/>
        <v/>
      </c>
      <c r="N17" s="155"/>
      <c r="O17" s="153" t="str">
        <f>IF(B17="","",(VLOOKUP(A17,'様式2-1'!$A$7:$T$36,9,FALSE)+'様式2-2'!P17+'様式2-3'!AN17))</f>
        <v/>
      </c>
      <c r="P17" s="156"/>
    </row>
    <row r="18" spans="1:16" x14ac:dyDescent="0.4">
      <c r="A18" s="39">
        <v>11</v>
      </c>
      <c r="B18" s="41"/>
      <c r="C18" s="319"/>
      <c r="D18" s="320"/>
      <c r="E18" s="320"/>
      <c r="F18" s="320"/>
      <c r="G18" s="321"/>
      <c r="H18" s="319"/>
      <c r="I18" s="320"/>
      <c r="J18" s="321"/>
      <c r="K18" s="41"/>
      <c r="L18" s="154" t="str">
        <f>IF(B18="","",(VLOOKUP(A18,'様式2-1'!$A$7:$T$36,11,FALSE)+'様式2-2'!O18+'様式2-3'!AM18))</f>
        <v/>
      </c>
      <c r="M18" s="154" t="str">
        <f t="shared" si="0"/>
        <v/>
      </c>
      <c r="N18" s="155"/>
      <c r="O18" s="153" t="str">
        <f>IF(B18="","",(VLOOKUP(A18,'様式2-1'!$A$7:$T$36,9,FALSE)+'様式2-2'!P18+'様式2-3'!AN18))</f>
        <v/>
      </c>
      <c r="P18" s="156"/>
    </row>
    <row r="19" spans="1:16" x14ac:dyDescent="0.4">
      <c r="A19" s="39">
        <v>12</v>
      </c>
      <c r="B19" s="41"/>
      <c r="C19" s="319"/>
      <c r="D19" s="320"/>
      <c r="E19" s="320"/>
      <c r="F19" s="320"/>
      <c r="G19" s="321"/>
      <c r="H19" s="319"/>
      <c r="I19" s="320"/>
      <c r="J19" s="321"/>
      <c r="K19" s="41"/>
      <c r="L19" s="154" t="str">
        <f>IF(B19="","",(VLOOKUP(A19,'様式2-1'!$A$7:$T$36,11,FALSE)+'様式2-2'!O19+'様式2-3'!AM19))</f>
        <v/>
      </c>
      <c r="M19" s="154" t="str">
        <f t="shared" si="0"/>
        <v/>
      </c>
      <c r="N19" s="155"/>
      <c r="O19" s="153" t="str">
        <f>IF(B19="","",(VLOOKUP(A19,'様式2-1'!$A$7:$T$36,9,FALSE)+'様式2-2'!P19+'様式2-3'!AN19))</f>
        <v/>
      </c>
      <c r="P19" s="156"/>
    </row>
    <row r="20" spans="1:16" x14ac:dyDescent="0.4">
      <c r="A20" s="39">
        <v>13</v>
      </c>
      <c r="B20" s="41"/>
      <c r="C20" s="319"/>
      <c r="D20" s="320"/>
      <c r="E20" s="320"/>
      <c r="F20" s="320"/>
      <c r="G20" s="321"/>
      <c r="H20" s="319"/>
      <c r="I20" s="320"/>
      <c r="J20" s="321"/>
      <c r="K20" s="41"/>
      <c r="L20" s="154" t="str">
        <f>IF(B20="","",(VLOOKUP(A20,'様式2-1'!$A$7:$T$36,11,FALSE)+'様式2-2'!O20+'様式2-3'!AM20))</f>
        <v/>
      </c>
      <c r="M20" s="154" t="str">
        <f t="shared" si="0"/>
        <v/>
      </c>
      <c r="N20" s="155"/>
      <c r="O20" s="153" t="str">
        <f>IF(B20="","",(VLOOKUP(A20,'様式2-1'!$A$7:$T$36,9,FALSE)+'様式2-2'!P20+'様式2-3'!AN20))</f>
        <v/>
      </c>
      <c r="P20" s="156"/>
    </row>
    <row r="21" spans="1:16" x14ac:dyDescent="0.4">
      <c r="A21" s="39">
        <v>14</v>
      </c>
      <c r="B21" s="41"/>
      <c r="C21" s="319"/>
      <c r="D21" s="320"/>
      <c r="E21" s="320"/>
      <c r="F21" s="320"/>
      <c r="G21" s="321"/>
      <c r="H21" s="319"/>
      <c r="I21" s="320"/>
      <c r="J21" s="321"/>
      <c r="K21" s="41"/>
      <c r="L21" s="154" t="str">
        <f>IF(B21="","",(VLOOKUP(A21,'様式2-1'!$A$7:$T$36,11,FALSE)+'様式2-2'!O21+'様式2-3'!AM21))</f>
        <v/>
      </c>
      <c r="M21" s="154" t="str">
        <f t="shared" si="0"/>
        <v/>
      </c>
      <c r="N21" s="155"/>
      <c r="O21" s="153" t="str">
        <f>IF(B21="","",(VLOOKUP(A21,'様式2-1'!$A$7:$T$36,9,FALSE)+'様式2-2'!P21+'様式2-3'!AN21))</f>
        <v/>
      </c>
      <c r="P21" s="156"/>
    </row>
    <row r="22" spans="1:16" x14ac:dyDescent="0.4">
      <c r="A22" s="39">
        <v>15</v>
      </c>
      <c r="B22" s="41"/>
      <c r="C22" s="319"/>
      <c r="D22" s="320"/>
      <c r="E22" s="320"/>
      <c r="F22" s="320"/>
      <c r="G22" s="321"/>
      <c r="H22" s="319"/>
      <c r="I22" s="320"/>
      <c r="J22" s="321"/>
      <c r="K22" s="41"/>
      <c r="L22" s="154" t="str">
        <f>IF(B22="","",(VLOOKUP(A22,'様式2-1'!$A$7:$T$36,11,FALSE)+'様式2-2'!O22+'様式2-3'!AM22))</f>
        <v/>
      </c>
      <c r="M22" s="154" t="str">
        <f t="shared" si="0"/>
        <v/>
      </c>
      <c r="N22" s="155"/>
      <c r="O22" s="153" t="str">
        <f>IF(B22="","",(VLOOKUP(A22,'様式2-1'!$A$7:$T$36,9,FALSE)+'様式2-2'!P22+'様式2-3'!AN22))</f>
        <v/>
      </c>
      <c r="P22" s="156"/>
    </row>
    <row r="23" spans="1:16" x14ac:dyDescent="0.4">
      <c r="A23" s="39">
        <v>16</v>
      </c>
      <c r="B23" s="41"/>
      <c r="C23" s="319"/>
      <c r="D23" s="320"/>
      <c r="E23" s="320"/>
      <c r="F23" s="320"/>
      <c r="G23" s="321"/>
      <c r="H23" s="319"/>
      <c r="I23" s="320"/>
      <c r="J23" s="321"/>
      <c r="K23" s="41"/>
      <c r="L23" s="154" t="str">
        <f>IF(B23="","",(VLOOKUP(A23,'様式2-1'!$A$7:$T$36,11,FALSE)+'様式2-2'!O23+'様式2-3'!AM23))</f>
        <v/>
      </c>
      <c r="M23" s="154" t="str">
        <f t="shared" si="0"/>
        <v/>
      </c>
      <c r="N23" s="155"/>
      <c r="O23" s="153" t="str">
        <f>IF(B23="","",(VLOOKUP(A23,'様式2-1'!$A$7:$T$36,9,FALSE)+'様式2-2'!P23+'様式2-3'!AN23))</f>
        <v/>
      </c>
      <c r="P23" s="156"/>
    </row>
    <row r="24" spans="1:16" x14ac:dyDescent="0.4">
      <c r="A24" s="39">
        <v>17</v>
      </c>
      <c r="B24" s="41"/>
      <c r="C24" s="319"/>
      <c r="D24" s="320"/>
      <c r="E24" s="320"/>
      <c r="F24" s="320"/>
      <c r="G24" s="321"/>
      <c r="H24" s="319"/>
      <c r="I24" s="320"/>
      <c r="J24" s="321"/>
      <c r="K24" s="41"/>
      <c r="L24" s="154" t="str">
        <f>IF(B24="","",(VLOOKUP(A24,'様式2-1'!$A$7:$T$36,11,FALSE)+'様式2-2'!O24+'様式2-3'!AM24))</f>
        <v/>
      </c>
      <c r="M24" s="154" t="str">
        <f t="shared" si="0"/>
        <v/>
      </c>
      <c r="N24" s="155"/>
      <c r="O24" s="153" t="str">
        <f>IF(B24="","",(VLOOKUP(A24,'様式2-1'!$A$7:$T$36,9,FALSE)+'様式2-2'!P24+'様式2-3'!AN24))</f>
        <v/>
      </c>
      <c r="P24" s="156"/>
    </row>
    <row r="25" spans="1:16" x14ac:dyDescent="0.4">
      <c r="A25" s="39">
        <v>18</v>
      </c>
      <c r="B25" s="41"/>
      <c r="C25" s="319"/>
      <c r="D25" s="320"/>
      <c r="E25" s="320"/>
      <c r="F25" s="320"/>
      <c r="G25" s="321"/>
      <c r="H25" s="319"/>
      <c r="I25" s="320"/>
      <c r="J25" s="321"/>
      <c r="K25" s="41"/>
      <c r="L25" s="154" t="str">
        <f>IF(B25="","",(VLOOKUP(A25,'様式2-1'!$A$7:$T$36,11,FALSE)+'様式2-2'!O25+'様式2-3'!AM25))</f>
        <v/>
      </c>
      <c r="M25" s="154" t="str">
        <f t="shared" si="0"/>
        <v/>
      </c>
      <c r="N25" s="155"/>
      <c r="O25" s="153" t="str">
        <f>IF(B25="","",(VLOOKUP(A25,'様式2-1'!$A$7:$T$36,9,FALSE)+'様式2-2'!P25+'様式2-3'!AN25))</f>
        <v/>
      </c>
      <c r="P25" s="156"/>
    </row>
    <row r="26" spans="1:16" x14ac:dyDescent="0.4">
      <c r="A26" s="39">
        <v>19</v>
      </c>
      <c r="B26" s="41"/>
      <c r="C26" s="319"/>
      <c r="D26" s="320"/>
      <c r="E26" s="320"/>
      <c r="F26" s="320"/>
      <c r="G26" s="321"/>
      <c r="H26" s="319"/>
      <c r="I26" s="320"/>
      <c r="J26" s="321"/>
      <c r="K26" s="41"/>
      <c r="L26" s="154" t="str">
        <f>IF(B26="","",(VLOOKUP(A26,'様式2-1'!$A$7:$T$36,11,FALSE)+'様式2-2'!O26+'様式2-3'!AM26))</f>
        <v/>
      </c>
      <c r="M26" s="154" t="str">
        <f t="shared" si="0"/>
        <v/>
      </c>
      <c r="N26" s="155"/>
      <c r="O26" s="153" t="str">
        <f>IF(B26="","",(VLOOKUP(A26,'様式2-1'!$A$7:$T$36,9,FALSE)+'様式2-2'!P26+'様式2-3'!AN26))</f>
        <v/>
      </c>
      <c r="P26" s="156"/>
    </row>
    <row r="27" spans="1:16" x14ac:dyDescent="0.4">
      <c r="A27" s="39">
        <v>20</v>
      </c>
      <c r="B27" s="41"/>
      <c r="C27" s="319"/>
      <c r="D27" s="320"/>
      <c r="E27" s="320"/>
      <c r="F27" s="320"/>
      <c r="G27" s="321"/>
      <c r="H27" s="319"/>
      <c r="I27" s="320"/>
      <c r="J27" s="321"/>
      <c r="K27" s="41"/>
      <c r="L27" s="154" t="str">
        <f>IF(B27="","",(VLOOKUP(A27,'様式2-1'!$A$7:$T$36,11,FALSE)+'様式2-2'!O27+'様式2-3'!AM27))</f>
        <v/>
      </c>
      <c r="M27" s="154" t="str">
        <f t="shared" si="0"/>
        <v/>
      </c>
      <c r="N27" s="155"/>
      <c r="O27" s="153" t="str">
        <f>IF(B27="","",(VLOOKUP(A27,'様式2-1'!$A$7:$T$36,9,FALSE)+'様式2-2'!P27+'様式2-3'!AN27))</f>
        <v/>
      </c>
      <c r="P27" s="156"/>
    </row>
    <row r="28" spans="1:16" x14ac:dyDescent="0.4">
      <c r="A28" s="39">
        <v>21</v>
      </c>
      <c r="B28" s="41"/>
      <c r="C28" s="319"/>
      <c r="D28" s="320"/>
      <c r="E28" s="320"/>
      <c r="F28" s="320"/>
      <c r="G28" s="321"/>
      <c r="H28" s="319"/>
      <c r="I28" s="320"/>
      <c r="J28" s="321"/>
      <c r="K28" s="41"/>
      <c r="L28" s="154" t="str">
        <f>IF(B28="","",(VLOOKUP(A28,'様式2-1'!$A$7:$T$36,11,FALSE)+'様式2-2'!O28+'様式2-3'!AM28))</f>
        <v/>
      </c>
      <c r="M28" s="154" t="str">
        <f t="shared" si="0"/>
        <v/>
      </c>
      <c r="N28" s="155"/>
      <c r="O28" s="153" t="str">
        <f>IF(B28="","",(VLOOKUP(A28,'様式2-1'!$A$7:$T$36,9,FALSE)+'様式2-2'!P28+'様式2-3'!AN28))</f>
        <v/>
      </c>
      <c r="P28" s="156"/>
    </row>
    <row r="29" spans="1:16" x14ac:dyDescent="0.4">
      <c r="A29" s="39">
        <v>22</v>
      </c>
      <c r="B29" s="41"/>
      <c r="C29" s="319"/>
      <c r="D29" s="320"/>
      <c r="E29" s="320"/>
      <c r="F29" s="320"/>
      <c r="G29" s="321"/>
      <c r="H29" s="319"/>
      <c r="I29" s="320"/>
      <c r="J29" s="321"/>
      <c r="K29" s="41"/>
      <c r="L29" s="154" t="str">
        <f>IF(B29="","",(VLOOKUP(A29,'様式2-1'!$A$7:$T$36,11,FALSE)+'様式2-2'!O29+'様式2-3'!AM29))</f>
        <v/>
      </c>
      <c r="M29" s="154" t="str">
        <f t="shared" si="0"/>
        <v/>
      </c>
      <c r="N29" s="155"/>
      <c r="O29" s="153" t="str">
        <f>IF(B29="","",(VLOOKUP(A29,'様式2-1'!$A$7:$T$36,9,FALSE)+'様式2-2'!P29+'様式2-3'!AN29))</f>
        <v/>
      </c>
      <c r="P29" s="156"/>
    </row>
    <row r="30" spans="1:16" x14ac:dyDescent="0.4">
      <c r="A30" s="39">
        <v>23</v>
      </c>
      <c r="B30" s="41"/>
      <c r="C30" s="319"/>
      <c r="D30" s="320"/>
      <c r="E30" s="320"/>
      <c r="F30" s="320"/>
      <c r="G30" s="321"/>
      <c r="H30" s="319"/>
      <c r="I30" s="320"/>
      <c r="J30" s="321"/>
      <c r="K30" s="41"/>
      <c r="L30" s="154" t="str">
        <f>IF(B30="","",(VLOOKUP(A30,'様式2-1'!$A$7:$T$36,11,FALSE)+'様式2-2'!O30+'様式2-3'!AM30))</f>
        <v/>
      </c>
      <c r="M30" s="154" t="str">
        <f t="shared" si="0"/>
        <v/>
      </c>
      <c r="N30" s="155"/>
      <c r="O30" s="153" t="str">
        <f>IF(B30="","",(VLOOKUP(A30,'様式2-1'!$A$7:$T$36,9,FALSE)+'様式2-2'!P30+'様式2-3'!AN30))</f>
        <v/>
      </c>
      <c r="P30" s="156"/>
    </row>
    <row r="31" spans="1:16" x14ac:dyDescent="0.4">
      <c r="A31" s="39">
        <v>24</v>
      </c>
      <c r="B31" s="41"/>
      <c r="C31" s="319"/>
      <c r="D31" s="304"/>
      <c r="E31" s="304"/>
      <c r="F31" s="304"/>
      <c r="G31" s="282"/>
      <c r="H31" s="319"/>
      <c r="I31" s="304"/>
      <c r="J31" s="282"/>
      <c r="K31" s="41"/>
      <c r="L31" s="154" t="str">
        <f>IF(B31="","",(VLOOKUP(A31,'様式2-1'!$A$7:$T$36,11,FALSE)+'様式2-2'!O31+'様式2-3'!AM31))</f>
        <v/>
      </c>
      <c r="M31" s="154" t="str">
        <f t="shared" si="0"/>
        <v/>
      </c>
      <c r="N31" s="155"/>
      <c r="O31" s="153" t="str">
        <f>IF(B31="","",(VLOOKUP(A31,'様式2-1'!$A$7:$T$36,9,FALSE)+'様式2-2'!P31+'様式2-3'!AN31))</f>
        <v/>
      </c>
      <c r="P31" s="156"/>
    </row>
    <row r="32" spans="1:16" x14ac:dyDescent="0.4">
      <c r="A32" s="39">
        <v>25</v>
      </c>
      <c r="B32" s="41"/>
      <c r="C32" s="319"/>
      <c r="D32" s="304"/>
      <c r="E32" s="304"/>
      <c r="F32" s="304"/>
      <c r="G32" s="282"/>
      <c r="H32" s="319"/>
      <c r="I32" s="304"/>
      <c r="J32" s="282"/>
      <c r="K32" s="41"/>
      <c r="L32" s="154" t="str">
        <f>IF(B32="","",(VLOOKUP(A32,'様式2-1'!$A$7:$T$36,11,FALSE)+'様式2-2'!O32+'様式2-3'!AM32))</f>
        <v/>
      </c>
      <c r="M32" s="154" t="str">
        <f t="shared" si="0"/>
        <v/>
      </c>
      <c r="N32" s="155"/>
      <c r="O32" s="153" t="str">
        <f>IF(B32="","",(VLOOKUP(A32,'様式2-1'!$A$7:$T$36,9,FALSE)+'様式2-2'!P32+'様式2-3'!AN32))</f>
        <v/>
      </c>
      <c r="P32" s="156"/>
    </row>
    <row r="33" spans="1:17" x14ac:dyDescent="0.4">
      <c r="A33" s="39">
        <v>26</v>
      </c>
      <c r="B33" s="41"/>
      <c r="C33" s="319"/>
      <c r="D33" s="304"/>
      <c r="E33" s="304"/>
      <c r="F33" s="304"/>
      <c r="G33" s="282"/>
      <c r="H33" s="319"/>
      <c r="I33" s="304"/>
      <c r="J33" s="282"/>
      <c r="K33" s="41"/>
      <c r="L33" s="154" t="str">
        <f>IF(B33="","",(VLOOKUP(A33,'様式2-1'!$A$7:$T$36,11,FALSE)+'様式2-2'!O33+'様式2-3'!AM33))</f>
        <v/>
      </c>
      <c r="M33" s="154" t="str">
        <f t="shared" si="0"/>
        <v/>
      </c>
      <c r="N33" s="155"/>
      <c r="O33" s="153" t="str">
        <f>IF(B33="","",(VLOOKUP(A33,'様式2-1'!$A$7:$T$36,9,FALSE)+'様式2-2'!P33+'様式2-3'!AN33))</f>
        <v/>
      </c>
      <c r="P33" s="156"/>
    </row>
    <row r="34" spans="1:17" x14ac:dyDescent="0.4">
      <c r="A34" s="39">
        <v>27</v>
      </c>
      <c r="B34" s="41"/>
      <c r="C34" s="319"/>
      <c r="D34" s="304"/>
      <c r="E34" s="304"/>
      <c r="F34" s="304"/>
      <c r="G34" s="282"/>
      <c r="H34" s="319"/>
      <c r="I34" s="304"/>
      <c r="J34" s="282"/>
      <c r="K34" s="41"/>
      <c r="L34" s="154" t="str">
        <f>IF(B34="","",(VLOOKUP(A34,'様式2-1'!$A$7:$T$36,11,FALSE)+'様式2-2'!O34+'様式2-3'!AM34))</f>
        <v/>
      </c>
      <c r="M34" s="154" t="str">
        <f t="shared" si="0"/>
        <v/>
      </c>
      <c r="N34" s="155"/>
      <c r="O34" s="153" t="str">
        <f>IF(B34="","",(VLOOKUP(A34,'様式2-1'!$A$7:$T$36,9,FALSE)+'様式2-2'!P34+'様式2-3'!AN34))</f>
        <v/>
      </c>
      <c r="P34" s="156"/>
    </row>
    <row r="35" spans="1:17" x14ac:dyDescent="0.4">
      <c r="A35" s="39">
        <v>28</v>
      </c>
      <c r="B35" s="41"/>
      <c r="C35" s="319"/>
      <c r="D35" s="304"/>
      <c r="E35" s="304"/>
      <c r="F35" s="304"/>
      <c r="G35" s="282"/>
      <c r="H35" s="319"/>
      <c r="I35" s="304"/>
      <c r="J35" s="282"/>
      <c r="K35" s="41"/>
      <c r="L35" s="154" t="str">
        <f>IF(B35="","",(VLOOKUP(A35,'様式2-1'!$A$7:$T$36,11,FALSE)+'様式2-2'!O35+'様式2-3'!AM35))</f>
        <v/>
      </c>
      <c r="M35" s="154" t="str">
        <f t="shared" si="0"/>
        <v/>
      </c>
      <c r="N35" s="155"/>
      <c r="O35" s="153" t="str">
        <f>IF(B35="","",(VLOOKUP(A35,'様式2-1'!$A$7:$T$36,9,FALSE)+'様式2-2'!P35+'様式2-3'!AN35))</f>
        <v/>
      </c>
      <c r="P35" s="156"/>
    </row>
    <row r="36" spans="1:17" ht="19.5" thickBot="1" x14ac:dyDescent="0.45">
      <c r="A36" s="40">
        <v>29</v>
      </c>
      <c r="B36" s="42"/>
      <c r="C36" s="327"/>
      <c r="D36" s="328"/>
      <c r="E36" s="328"/>
      <c r="F36" s="328"/>
      <c r="G36" s="329"/>
      <c r="H36" s="327"/>
      <c r="I36" s="328"/>
      <c r="J36" s="329"/>
      <c r="K36" s="42"/>
      <c r="L36" s="157" t="str">
        <f>IF(B36="","",(VLOOKUP(A36,'様式2-1'!$A$7:$T$36,11,FALSE)+'様式2-2'!O36+'様式2-3'!AM36))</f>
        <v/>
      </c>
      <c r="M36" s="157" t="str">
        <f t="shared" si="0"/>
        <v/>
      </c>
      <c r="N36" s="158"/>
      <c r="O36" s="249" t="str">
        <f>IF(B36="","",(VLOOKUP(A36,'様式2-1'!$A$7:$T$36,9,FALSE)+'様式2-2'!P36+'様式2-3'!AN36))</f>
        <v/>
      </c>
      <c r="P36" s="159"/>
    </row>
    <row r="37" spans="1:17" x14ac:dyDescent="0.4">
      <c r="A37" t="s">
        <v>103</v>
      </c>
    </row>
    <row r="38" spans="1:17" x14ac:dyDescent="0.4">
      <c r="A38" t="s">
        <v>137</v>
      </c>
    </row>
    <row r="39" spans="1:17" x14ac:dyDescent="0.4">
      <c r="A39" t="s">
        <v>135</v>
      </c>
    </row>
    <row r="40" spans="1:17" x14ac:dyDescent="0.4">
      <c r="A40" t="s">
        <v>136</v>
      </c>
    </row>
    <row r="41" spans="1:17" ht="34.5" customHeight="1" x14ac:dyDescent="0.4">
      <c r="M41" s="49" t="s">
        <v>104</v>
      </c>
    </row>
    <row r="42" spans="1:17" ht="34.5" customHeight="1" x14ac:dyDescent="0.4">
      <c r="M42" s="311" t="s">
        <v>149</v>
      </c>
      <c r="N42" s="312"/>
    </row>
    <row r="43" spans="1:17" ht="34.5" customHeight="1" x14ac:dyDescent="0.4">
      <c r="N43" s="50" t="s">
        <v>49</v>
      </c>
      <c r="O43" s="308" t="s">
        <v>150</v>
      </c>
      <c r="P43" s="260"/>
      <c r="Q43" s="22"/>
    </row>
    <row r="44" spans="1:17" ht="34.5" customHeight="1" x14ac:dyDescent="0.4">
      <c r="N44" s="51" t="s">
        <v>50</v>
      </c>
      <c r="O44" s="309" t="s">
        <v>151</v>
      </c>
      <c r="P44" s="310"/>
      <c r="Q44" s="22"/>
    </row>
    <row r="45" spans="1:17" x14ac:dyDescent="0.4">
      <c r="Q45" s="161"/>
    </row>
  </sheetData>
  <mergeCells count="71">
    <mergeCell ref="H27:J27"/>
    <mergeCell ref="H28:J28"/>
    <mergeCell ref="H34:J34"/>
    <mergeCell ref="H35:J35"/>
    <mergeCell ref="H36:J36"/>
    <mergeCell ref="H29:J29"/>
    <mergeCell ref="H30:J30"/>
    <mergeCell ref="H31:J31"/>
    <mergeCell ref="H32:J32"/>
    <mergeCell ref="H33:J33"/>
    <mergeCell ref="H22:J22"/>
    <mergeCell ref="H23:J23"/>
    <mergeCell ref="H24:J24"/>
    <mergeCell ref="H25:J25"/>
    <mergeCell ref="H26:J26"/>
    <mergeCell ref="H17:J17"/>
    <mergeCell ref="H18:J18"/>
    <mergeCell ref="H19:J19"/>
    <mergeCell ref="H20:J20"/>
    <mergeCell ref="H21:J21"/>
    <mergeCell ref="C34:G34"/>
    <mergeCell ref="C35:G35"/>
    <mergeCell ref="C36:G36"/>
    <mergeCell ref="H4:J4"/>
    <mergeCell ref="H6:J6"/>
    <mergeCell ref="H5:J5"/>
    <mergeCell ref="H7:J7"/>
    <mergeCell ref="H8:J8"/>
    <mergeCell ref="H9:J9"/>
    <mergeCell ref="H10:J10"/>
    <mergeCell ref="H11:J11"/>
    <mergeCell ref="H12:J12"/>
    <mergeCell ref="H13:J13"/>
    <mergeCell ref="H14:J14"/>
    <mergeCell ref="H15:J15"/>
    <mergeCell ref="H16:J16"/>
    <mergeCell ref="C29:G29"/>
    <mergeCell ref="C30:G30"/>
    <mergeCell ref="C31:G31"/>
    <mergeCell ref="C32:G32"/>
    <mergeCell ref="C33:G33"/>
    <mergeCell ref="C24:G24"/>
    <mergeCell ref="C25:G25"/>
    <mergeCell ref="C26:G26"/>
    <mergeCell ref="C27:G27"/>
    <mergeCell ref="C28:G28"/>
    <mergeCell ref="C19:G19"/>
    <mergeCell ref="C20:G20"/>
    <mergeCell ref="C21:G21"/>
    <mergeCell ref="C22:G22"/>
    <mergeCell ref="C23:G23"/>
    <mergeCell ref="C14:G14"/>
    <mergeCell ref="C15:G15"/>
    <mergeCell ref="C16:G16"/>
    <mergeCell ref="C17:G17"/>
    <mergeCell ref="C18:G18"/>
    <mergeCell ref="C9:G9"/>
    <mergeCell ref="C10:G10"/>
    <mergeCell ref="C11:G11"/>
    <mergeCell ref="C12:G12"/>
    <mergeCell ref="C13:G13"/>
    <mergeCell ref="C4:G4"/>
    <mergeCell ref="C7:G7"/>
    <mergeCell ref="C8:G8"/>
    <mergeCell ref="C5:G5"/>
    <mergeCell ref="C6:G6"/>
    <mergeCell ref="N2:P2"/>
    <mergeCell ref="O43:P43"/>
    <mergeCell ref="O44:P44"/>
    <mergeCell ref="N1:P1"/>
    <mergeCell ref="M42:N42"/>
  </mergeCells>
  <phoneticPr fontId="1"/>
  <dataValidations count="1">
    <dataValidation type="list" allowBlank="1" showInputMessage="1" showErrorMessage="1" sqref="K7:K36">
      <formula1>"該当"</formula1>
    </dataValidation>
  </dataValidations>
  <pageMargins left="0.70866141732283472" right="0.31496062992125984" top="0.35433070866141736" bottom="0.35433070866141736" header="0.31496062992125984" footer="0.31496062992125984"/>
  <pageSetup paperSize="8" scale="85"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選択肢!$C$8:$C$10</xm:f>
          </x14:formula1>
          <xm:sqref>N2:P2</xm:sqref>
        </x14:dataValidation>
        <x14:dataValidation type="list" allowBlank="1" showInputMessage="1" showErrorMessage="1">
          <x14:formula1>
            <xm:f>選択肢!$D$8:$D$9</xm:f>
          </x14:formula1>
          <xm:sqref>H7:J36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9"/>
  <sheetViews>
    <sheetView topLeftCell="A4" zoomScale="73" zoomScaleNormal="73" workbookViewId="0">
      <selection activeCell="D20" sqref="D19:D20"/>
    </sheetView>
  </sheetViews>
  <sheetFormatPr defaultRowHeight="18.75" x14ac:dyDescent="0.4"/>
  <cols>
    <col min="1" max="1" width="13" bestFit="1" customWidth="1"/>
    <col min="2" max="2" width="17.25" style="1" customWidth="1"/>
    <col min="3" max="20" width="10.375" customWidth="1"/>
  </cols>
  <sheetData>
    <row r="1" spans="1:20" ht="25.5" x14ac:dyDescent="0.5">
      <c r="A1" t="s">
        <v>51</v>
      </c>
      <c r="C1" s="38" t="s">
        <v>95</v>
      </c>
      <c r="N1" s="43" t="s">
        <v>24</v>
      </c>
      <c r="O1" s="336" t="str">
        <f>'様式2(一覧)'!N1</f>
        <v>記載例小規模園</v>
      </c>
      <c r="P1" s="336"/>
      <c r="Q1" s="336"/>
      <c r="R1" s="337"/>
    </row>
    <row r="2" spans="1:20" ht="25.5" x14ac:dyDescent="0.5">
      <c r="C2" s="38"/>
      <c r="H2" s="36"/>
      <c r="I2" s="48" t="s">
        <v>47</v>
      </c>
      <c r="J2" s="52">
        <f>'様式2(一覧)'!$K$2</f>
        <v>5</v>
      </c>
      <c r="K2" s="38" t="s">
        <v>48</v>
      </c>
      <c r="M2" s="47"/>
      <c r="N2" s="240" t="s">
        <v>127</v>
      </c>
      <c r="O2" s="336" t="str">
        <f>'様式2(一覧)'!N2</f>
        <v>小規模保育事業所（Ａ型）</v>
      </c>
      <c r="P2" s="336"/>
      <c r="Q2" s="336"/>
      <c r="R2" s="337"/>
    </row>
    <row r="3" spans="1:20" ht="19.5" thickBot="1" x14ac:dyDescent="0.45"/>
    <row r="4" spans="1:20" s="18" customFormat="1" ht="43.5" customHeight="1" x14ac:dyDescent="0.4">
      <c r="A4" s="56" t="s">
        <v>43</v>
      </c>
      <c r="B4" s="83" t="s">
        <v>1</v>
      </c>
      <c r="C4" s="341" t="s">
        <v>147</v>
      </c>
      <c r="D4" s="342"/>
      <c r="E4" s="342"/>
      <c r="F4" s="342"/>
      <c r="G4" s="342"/>
      <c r="H4" s="342"/>
      <c r="I4" s="342"/>
      <c r="J4" s="342"/>
      <c r="K4" s="342"/>
      <c r="L4" s="338" t="s">
        <v>148</v>
      </c>
      <c r="M4" s="339"/>
      <c r="N4" s="339"/>
      <c r="O4" s="339"/>
      <c r="P4" s="339"/>
      <c r="Q4" s="339"/>
      <c r="R4" s="339"/>
      <c r="S4" s="339"/>
      <c r="T4" s="340"/>
    </row>
    <row r="5" spans="1:20" s="19" customFormat="1" x14ac:dyDescent="0.4">
      <c r="A5" s="58"/>
      <c r="B5" s="84"/>
      <c r="C5" s="28" t="s">
        <v>30</v>
      </c>
      <c r="D5" s="20" t="s">
        <v>31</v>
      </c>
      <c r="E5" s="20" t="s">
        <v>32</v>
      </c>
      <c r="F5" s="20" t="s">
        <v>33</v>
      </c>
      <c r="G5" s="20" t="s">
        <v>34</v>
      </c>
      <c r="H5" s="20" t="s">
        <v>35</v>
      </c>
      <c r="I5" s="20" t="s">
        <v>36</v>
      </c>
      <c r="J5" s="20" t="s">
        <v>37</v>
      </c>
      <c r="K5" s="109" t="s">
        <v>66</v>
      </c>
      <c r="L5" s="235" t="s">
        <v>30</v>
      </c>
      <c r="M5" s="213" t="s">
        <v>31</v>
      </c>
      <c r="N5" s="213" t="s">
        <v>32</v>
      </c>
      <c r="O5" s="213" t="s">
        <v>33</v>
      </c>
      <c r="P5" s="213" t="s">
        <v>34</v>
      </c>
      <c r="Q5" s="213" t="s">
        <v>35</v>
      </c>
      <c r="R5" s="213" t="s">
        <v>36</v>
      </c>
      <c r="S5" s="214" t="s">
        <v>37</v>
      </c>
      <c r="T5" s="215" t="s">
        <v>66</v>
      </c>
    </row>
    <row r="6" spans="1:20" s="1" customFormat="1" ht="33.75" thickBot="1" x14ac:dyDescent="0.45">
      <c r="A6" s="59" t="s">
        <v>62</v>
      </c>
      <c r="B6" s="85" t="s">
        <v>63</v>
      </c>
      <c r="C6" s="44" t="s">
        <v>10</v>
      </c>
      <c r="D6" s="45" t="s">
        <v>11</v>
      </c>
      <c r="E6" s="45" t="s">
        <v>12</v>
      </c>
      <c r="F6" s="46" t="s">
        <v>13</v>
      </c>
      <c r="G6" s="46" t="s">
        <v>38</v>
      </c>
      <c r="H6" s="46" t="s">
        <v>39</v>
      </c>
      <c r="I6" s="45" t="s">
        <v>25</v>
      </c>
      <c r="J6" s="45" t="s">
        <v>17</v>
      </c>
      <c r="K6" s="222"/>
      <c r="L6" s="236" t="s">
        <v>10</v>
      </c>
      <c r="M6" s="216" t="s">
        <v>11</v>
      </c>
      <c r="N6" s="216" t="s">
        <v>12</v>
      </c>
      <c r="O6" s="217" t="s">
        <v>13</v>
      </c>
      <c r="P6" s="217" t="s">
        <v>38</v>
      </c>
      <c r="Q6" s="217" t="s">
        <v>39</v>
      </c>
      <c r="R6" s="216" t="s">
        <v>25</v>
      </c>
      <c r="S6" s="218" t="s">
        <v>17</v>
      </c>
      <c r="T6" s="219"/>
    </row>
    <row r="7" spans="1:20" ht="19.5" thickTop="1" x14ac:dyDescent="0.4">
      <c r="A7" s="53">
        <f>'様式2(一覧)'!A7</f>
        <v>0</v>
      </c>
      <c r="B7" s="86" t="str">
        <f>'様式2(一覧)'!B7</f>
        <v>（例）記載例　太郎</v>
      </c>
      <c r="C7" s="120">
        <v>15</v>
      </c>
      <c r="D7" s="116"/>
      <c r="E7" s="116">
        <v>5</v>
      </c>
      <c r="F7" s="116"/>
      <c r="G7" s="116"/>
      <c r="H7" s="116"/>
      <c r="I7" s="116">
        <v>11</v>
      </c>
      <c r="J7" s="116"/>
      <c r="K7" s="220">
        <f>IF(B7=0,"",SUM(C7:J7))</f>
        <v>31</v>
      </c>
      <c r="L7" s="224"/>
      <c r="M7" s="225"/>
      <c r="N7" s="225"/>
      <c r="O7" s="225"/>
      <c r="P7" s="225"/>
      <c r="Q7" s="225"/>
      <c r="R7" s="225"/>
      <c r="S7" s="226"/>
      <c r="T7" s="227">
        <f>IF(B7=0,"",SUM(L7:S7))</f>
        <v>0</v>
      </c>
    </row>
    <row r="8" spans="1:20" x14ac:dyDescent="0.4">
      <c r="A8" s="53">
        <f>'様式2(一覧)'!A8</f>
        <v>1</v>
      </c>
      <c r="B8" s="86" t="str">
        <f>'様式2(一覧)'!B8</f>
        <v>c</v>
      </c>
      <c r="C8" s="60">
        <v>15</v>
      </c>
      <c r="D8" s="61">
        <v>15</v>
      </c>
      <c r="E8" s="61"/>
      <c r="F8" s="61"/>
      <c r="G8" s="61"/>
      <c r="H8" s="61">
        <v>15</v>
      </c>
      <c r="I8" s="61">
        <v>15</v>
      </c>
      <c r="J8" s="61"/>
      <c r="K8" s="221">
        <f>IF(B8=0,"",SUM(C8:J8))</f>
        <v>60</v>
      </c>
      <c r="L8" s="228"/>
      <c r="M8" s="229"/>
      <c r="N8" s="229"/>
      <c r="O8" s="229"/>
      <c r="P8" s="229"/>
      <c r="Q8" s="229"/>
      <c r="R8" s="229"/>
      <c r="S8" s="230"/>
      <c r="T8" s="227">
        <f t="shared" ref="T8:T36" si="0">IF(B8=0,"",SUM(L8:S8))</f>
        <v>0</v>
      </c>
    </row>
    <row r="9" spans="1:20" x14ac:dyDescent="0.4">
      <c r="A9" s="53">
        <f>'様式2(一覧)'!A9</f>
        <v>2</v>
      </c>
      <c r="B9" s="86" t="str">
        <f>'様式2(一覧)'!B9</f>
        <v>d</v>
      </c>
      <c r="C9" s="60">
        <v>10</v>
      </c>
      <c r="D9" s="61">
        <v>10</v>
      </c>
      <c r="E9" s="61">
        <v>20</v>
      </c>
      <c r="F9" s="61"/>
      <c r="G9" s="61"/>
      <c r="H9" s="61"/>
      <c r="I9" s="61">
        <v>20</v>
      </c>
      <c r="J9" s="61"/>
      <c r="K9" s="221">
        <f t="shared" ref="K9:K35" si="1">IF(B9=0,"",SUM(C9:J9))</f>
        <v>60</v>
      </c>
      <c r="L9" s="228"/>
      <c r="M9" s="229"/>
      <c r="N9" s="229"/>
      <c r="O9" s="229"/>
      <c r="P9" s="229"/>
      <c r="Q9" s="229"/>
      <c r="R9" s="229"/>
      <c r="S9" s="230"/>
      <c r="T9" s="227">
        <f t="shared" si="0"/>
        <v>0</v>
      </c>
    </row>
    <row r="10" spans="1:20" x14ac:dyDescent="0.4">
      <c r="A10" s="53">
        <f>'様式2(一覧)'!A10</f>
        <v>3</v>
      </c>
      <c r="B10" s="86" t="str">
        <f>'様式2(一覧)'!B10</f>
        <v>e</v>
      </c>
      <c r="C10" s="60"/>
      <c r="D10" s="61"/>
      <c r="E10" s="61"/>
      <c r="F10" s="61"/>
      <c r="G10" s="61"/>
      <c r="H10" s="61"/>
      <c r="I10" s="61"/>
      <c r="J10" s="61"/>
      <c r="K10" s="221">
        <f t="shared" si="1"/>
        <v>0</v>
      </c>
      <c r="L10" s="228"/>
      <c r="M10" s="229"/>
      <c r="N10" s="229"/>
      <c r="O10" s="229"/>
      <c r="P10" s="229"/>
      <c r="Q10" s="229"/>
      <c r="R10" s="229"/>
      <c r="S10" s="230"/>
      <c r="T10" s="227">
        <f t="shared" si="0"/>
        <v>0</v>
      </c>
    </row>
    <row r="11" spans="1:20" x14ac:dyDescent="0.4">
      <c r="A11" s="53">
        <f>'様式2(一覧)'!A11</f>
        <v>4</v>
      </c>
      <c r="B11" s="86" t="str">
        <f>'様式2(一覧)'!B11</f>
        <v>f</v>
      </c>
      <c r="C11" s="60">
        <v>15</v>
      </c>
      <c r="D11" s="61"/>
      <c r="E11" s="61"/>
      <c r="F11" s="61"/>
      <c r="G11" s="61"/>
      <c r="H11" s="61"/>
      <c r="I11" s="61"/>
      <c r="J11" s="61"/>
      <c r="K11" s="221">
        <f t="shared" si="1"/>
        <v>15</v>
      </c>
      <c r="L11" s="228"/>
      <c r="M11" s="229"/>
      <c r="N11" s="229"/>
      <c r="O11" s="229"/>
      <c r="P11" s="229"/>
      <c r="Q11" s="229"/>
      <c r="R11" s="229"/>
      <c r="S11" s="230"/>
      <c r="T11" s="227">
        <f t="shared" si="0"/>
        <v>0</v>
      </c>
    </row>
    <row r="12" spans="1:20" x14ac:dyDescent="0.4">
      <c r="A12" s="53">
        <f>'様式2(一覧)'!A12</f>
        <v>5</v>
      </c>
      <c r="B12" s="86" t="str">
        <f>'様式2(一覧)'!B12</f>
        <v>g</v>
      </c>
      <c r="C12" s="60"/>
      <c r="D12" s="61"/>
      <c r="E12" s="61">
        <v>15</v>
      </c>
      <c r="F12" s="61"/>
      <c r="G12" s="61"/>
      <c r="H12" s="61"/>
      <c r="I12" s="61"/>
      <c r="J12" s="61"/>
      <c r="K12" s="221">
        <f t="shared" si="1"/>
        <v>15</v>
      </c>
      <c r="L12" s="228"/>
      <c r="M12" s="229"/>
      <c r="N12" s="229"/>
      <c r="O12" s="229"/>
      <c r="P12" s="229"/>
      <c r="Q12" s="229"/>
      <c r="R12" s="229"/>
      <c r="S12" s="230"/>
      <c r="T12" s="227">
        <f t="shared" si="0"/>
        <v>0</v>
      </c>
    </row>
    <row r="13" spans="1:20" x14ac:dyDescent="0.4">
      <c r="A13" s="53">
        <f>'様式2(一覧)'!A13</f>
        <v>6</v>
      </c>
      <c r="B13" s="86" t="str">
        <f>'様式2(一覧)'!B13</f>
        <v>k</v>
      </c>
      <c r="C13" s="60"/>
      <c r="D13" s="61"/>
      <c r="E13" s="61"/>
      <c r="F13" s="61"/>
      <c r="G13" s="61"/>
      <c r="H13" s="61">
        <v>11</v>
      </c>
      <c r="I13" s="61"/>
      <c r="J13" s="61"/>
      <c r="K13" s="221">
        <f t="shared" si="1"/>
        <v>11</v>
      </c>
      <c r="L13" s="228"/>
      <c r="M13" s="229"/>
      <c r="N13" s="229"/>
      <c r="O13" s="229"/>
      <c r="P13" s="229"/>
      <c r="Q13" s="229"/>
      <c r="R13" s="229"/>
      <c r="S13" s="230"/>
      <c r="T13" s="227">
        <f t="shared" si="0"/>
        <v>0</v>
      </c>
    </row>
    <row r="14" spans="1:20" x14ac:dyDescent="0.4">
      <c r="A14" s="53">
        <f>'様式2(一覧)'!A14</f>
        <v>7</v>
      </c>
      <c r="B14" s="86" t="str">
        <f>'様式2(一覧)'!B14</f>
        <v>l</v>
      </c>
      <c r="C14" s="60"/>
      <c r="D14" s="61"/>
      <c r="E14" s="61"/>
      <c r="F14" s="61"/>
      <c r="G14" s="61"/>
      <c r="H14" s="61">
        <v>11</v>
      </c>
      <c r="I14" s="61"/>
      <c r="J14" s="61"/>
      <c r="K14" s="221">
        <f t="shared" si="1"/>
        <v>11</v>
      </c>
      <c r="L14" s="228"/>
      <c r="M14" s="229"/>
      <c r="N14" s="229"/>
      <c r="O14" s="229"/>
      <c r="P14" s="229"/>
      <c r="Q14" s="229"/>
      <c r="R14" s="229"/>
      <c r="S14" s="230"/>
      <c r="T14" s="227">
        <f t="shared" si="0"/>
        <v>0</v>
      </c>
    </row>
    <row r="15" spans="1:20" x14ac:dyDescent="0.4">
      <c r="A15" s="53">
        <f>'様式2(一覧)'!A15</f>
        <v>8</v>
      </c>
      <c r="B15" s="86" t="str">
        <f>'様式2(一覧)'!B15</f>
        <v>p</v>
      </c>
      <c r="C15" s="60"/>
      <c r="D15" s="61"/>
      <c r="E15" s="61"/>
      <c r="F15" s="61"/>
      <c r="G15" s="61">
        <v>15</v>
      </c>
      <c r="H15" s="61"/>
      <c r="I15" s="61"/>
      <c r="J15" s="61"/>
      <c r="K15" s="221">
        <f t="shared" si="1"/>
        <v>15</v>
      </c>
      <c r="L15" s="228"/>
      <c r="M15" s="229"/>
      <c r="N15" s="229"/>
      <c r="O15" s="229"/>
      <c r="P15" s="229"/>
      <c r="Q15" s="229"/>
      <c r="R15" s="229"/>
      <c r="S15" s="230"/>
      <c r="T15" s="227">
        <f t="shared" si="0"/>
        <v>0</v>
      </c>
    </row>
    <row r="16" spans="1:20" x14ac:dyDescent="0.4">
      <c r="A16" s="53">
        <f>'様式2(一覧)'!A16</f>
        <v>9</v>
      </c>
      <c r="B16" s="86">
        <f>'様式2(一覧)'!B16</f>
        <v>0</v>
      </c>
      <c r="C16" s="60"/>
      <c r="D16" s="61"/>
      <c r="E16" s="61"/>
      <c r="F16" s="61"/>
      <c r="G16" s="61"/>
      <c r="H16" s="61"/>
      <c r="I16" s="61"/>
      <c r="J16" s="61"/>
      <c r="K16" s="221" t="str">
        <f t="shared" si="1"/>
        <v/>
      </c>
      <c r="L16" s="228"/>
      <c r="M16" s="229"/>
      <c r="N16" s="229"/>
      <c r="O16" s="229"/>
      <c r="P16" s="229"/>
      <c r="Q16" s="229"/>
      <c r="R16" s="229"/>
      <c r="S16" s="230"/>
      <c r="T16" s="227" t="str">
        <f t="shared" si="0"/>
        <v/>
      </c>
    </row>
    <row r="17" spans="1:20" x14ac:dyDescent="0.4">
      <c r="A17" s="53">
        <f>'様式2(一覧)'!A17</f>
        <v>10</v>
      </c>
      <c r="B17" s="86">
        <f>'様式2(一覧)'!B17</f>
        <v>0</v>
      </c>
      <c r="C17" s="60"/>
      <c r="D17" s="61"/>
      <c r="E17" s="61"/>
      <c r="F17" s="61"/>
      <c r="G17" s="61"/>
      <c r="H17" s="61"/>
      <c r="I17" s="61"/>
      <c r="J17" s="61"/>
      <c r="K17" s="221" t="str">
        <f t="shared" si="1"/>
        <v/>
      </c>
      <c r="L17" s="228"/>
      <c r="M17" s="229"/>
      <c r="N17" s="229"/>
      <c r="O17" s="229"/>
      <c r="P17" s="229"/>
      <c r="Q17" s="229"/>
      <c r="R17" s="229"/>
      <c r="S17" s="230"/>
      <c r="T17" s="227" t="str">
        <f t="shared" si="0"/>
        <v/>
      </c>
    </row>
    <row r="18" spans="1:20" x14ac:dyDescent="0.4">
      <c r="A18" s="53">
        <f>'様式2(一覧)'!A18</f>
        <v>11</v>
      </c>
      <c r="B18" s="86">
        <f>'様式2(一覧)'!B18</f>
        <v>0</v>
      </c>
      <c r="C18" s="60"/>
      <c r="D18" s="61"/>
      <c r="E18" s="61"/>
      <c r="F18" s="61"/>
      <c r="G18" s="61"/>
      <c r="H18" s="61"/>
      <c r="I18" s="61"/>
      <c r="J18" s="61"/>
      <c r="K18" s="221" t="str">
        <f t="shared" si="1"/>
        <v/>
      </c>
      <c r="L18" s="228"/>
      <c r="M18" s="229"/>
      <c r="N18" s="229"/>
      <c r="O18" s="229"/>
      <c r="P18" s="229"/>
      <c r="Q18" s="229"/>
      <c r="R18" s="229"/>
      <c r="S18" s="230"/>
      <c r="T18" s="227" t="str">
        <f t="shared" si="0"/>
        <v/>
      </c>
    </row>
    <row r="19" spans="1:20" x14ac:dyDescent="0.4">
      <c r="A19" s="53">
        <f>'様式2(一覧)'!A19</f>
        <v>12</v>
      </c>
      <c r="B19" s="86">
        <f>'様式2(一覧)'!B19</f>
        <v>0</v>
      </c>
      <c r="C19" s="60"/>
      <c r="D19" s="61"/>
      <c r="E19" s="61"/>
      <c r="F19" s="61"/>
      <c r="G19" s="61"/>
      <c r="H19" s="61"/>
      <c r="I19" s="61"/>
      <c r="J19" s="61"/>
      <c r="K19" s="221" t="str">
        <f t="shared" si="1"/>
        <v/>
      </c>
      <c r="L19" s="228"/>
      <c r="M19" s="229"/>
      <c r="N19" s="229"/>
      <c r="O19" s="229"/>
      <c r="P19" s="229"/>
      <c r="Q19" s="229"/>
      <c r="R19" s="229"/>
      <c r="S19" s="230"/>
      <c r="T19" s="227" t="str">
        <f t="shared" si="0"/>
        <v/>
      </c>
    </row>
    <row r="20" spans="1:20" x14ac:dyDescent="0.4">
      <c r="A20" s="53">
        <f>'様式2(一覧)'!A20</f>
        <v>13</v>
      </c>
      <c r="B20" s="86">
        <f>'様式2(一覧)'!B20</f>
        <v>0</v>
      </c>
      <c r="C20" s="60"/>
      <c r="D20" s="61"/>
      <c r="E20" s="61"/>
      <c r="F20" s="61"/>
      <c r="G20" s="61"/>
      <c r="H20" s="61"/>
      <c r="I20" s="61"/>
      <c r="J20" s="61"/>
      <c r="K20" s="221" t="str">
        <f t="shared" si="1"/>
        <v/>
      </c>
      <c r="L20" s="228"/>
      <c r="M20" s="229"/>
      <c r="N20" s="229"/>
      <c r="O20" s="229"/>
      <c r="P20" s="229"/>
      <c r="Q20" s="229"/>
      <c r="R20" s="229"/>
      <c r="S20" s="230"/>
      <c r="T20" s="227" t="str">
        <f t="shared" si="0"/>
        <v/>
      </c>
    </row>
    <row r="21" spans="1:20" x14ac:dyDescent="0.4">
      <c r="A21" s="53">
        <f>'様式2(一覧)'!A21</f>
        <v>14</v>
      </c>
      <c r="B21" s="86">
        <f>'様式2(一覧)'!B21</f>
        <v>0</v>
      </c>
      <c r="C21" s="60"/>
      <c r="D21" s="61"/>
      <c r="E21" s="61"/>
      <c r="F21" s="61"/>
      <c r="G21" s="61"/>
      <c r="H21" s="61"/>
      <c r="I21" s="61"/>
      <c r="J21" s="61"/>
      <c r="K21" s="221" t="str">
        <f t="shared" si="1"/>
        <v/>
      </c>
      <c r="L21" s="228"/>
      <c r="M21" s="229"/>
      <c r="N21" s="229"/>
      <c r="O21" s="229"/>
      <c r="P21" s="229"/>
      <c r="Q21" s="229"/>
      <c r="R21" s="229"/>
      <c r="S21" s="230"/>
      <c r="T21" s="227" t="str">
        <f t="shared" si="0"/>
        <v/>
      </c>
    </row>
    <row r="22" spans="1:20" x14ac:dyDescent="0.4">
      <c r="A22" s="53">
        <f>'様式2(一覧)'!A22</f>
        <v>15</v>
      </c>
      <c r="B22" s="86">
        <f>'様式2(一覧)'!B22</f>
        <v>0</v>
      </c>
      <c r="C22" s="60"/>
      <c r="D22" s="61"/>
      <c r="E22" s="61"/>
      <c r="F22" s="61"/>
      <c r="G22" s="61"/>
      <c r="H22" s="61"/>
      <c r="I22" s="61"/>
      <c r="J22" s="61"/>
      <c r="K22" s="221" t="str">
        <f t="shared" si="1"/>
        <v/>
      </c>
      <c r="L22" s="228"/>
      <c r="M22" s="229"/>
      <c r="N22" s="229"/>
      <c r="O22" s="229"/>
      <c r="P22" s="229"/>
      <c r="Q22" s="229"/>
      <c r="R22" s="229"/>
      <c r="S22" s="230"/>
      <c r="T22" s="227" t="str">
        <f t="shared" si="0"/>
        <v/>
      </c>
    </row>
    <row r="23" spans="1:20" x14ac:dyDescent="0.4">
      <c r="A23" s="53">
        <f>'様式2(一覧)'!A23</f>
        <v>16</v>
      </c>
      <c r="B23" s="86">
        <f>'様式2(一覧)'!B23</f>
        <v>0</v>
      </c>
      <c r="C23" s="60"/>
      <c r="D23" s="61"/>
      <c r="E23" s="61"/>
      <c r="F23" s="61"/>
      <c r="G23" s="61"/>
      <c r="H23" s="61"/>
      <c r="I23" s="61"/>
      <c r="J23" s="61"/>
      <c r="K23" s="221" t="str">
        <f t="shared" si="1"/>
        <v/>
      </c>
      <c r="L23" s="228"/>
      <c r="M23" s="229"/>
      <c r="N23" s="229"/>
      <c r="O23" s="229"/>
      <c r="P23" s="229"/>
      <c r="Q23" s="229"/>
      <c r="R23" s="229"/>
      <c r="S23" s="230"/>
      <c r="T23" s="227" t="str">
        <f t="shared" si="0"/>
        <v/>
      </c>
    </row>
    <row r="24" spans="1:20" x14ac:dyDescent="0.4">
      <c r="A24" s="53">
        <f>'様式2(一覧)'!A24</f>
        <v>17</v>
      </c>
      <c r="B24" s="86">
        <f>'様式2(一覧)'!B24</f>
        <v>0</v>
      </c>
      <c r="C24" s="60"/>
      <c r="D24" s="61"/>
      <c r="E24" s="61"/>
      <c r="F24" s="61"/>
      <c r="G24" s="61"/>
      <c r="H24" s="61"/>
      <c r="I24" s="61"/>
      <c r="J24" s="61"/>
      <c r="K24" s="221" t="str">
        <f t="shared" si="1"/>
        <v/>
      </c>
      <c r="L24" s="228"/>
      <c r="M24" s="229"/>
      <c r="N24" s="229"/>
      <c r="O24" s="229"/>
      <c r="P24" s="229"/>
      <c r="Q24" s="229"/>
      <c r="R24" s="229"/>
      <c r="S24" s="230"/>
      <c r="T24" s="227" t="str">
        <f t="shared" si="0"/>
        <v/>
      </c>
    </row>
    <row r="25" spans="1:20" x14ac:dyDescent="0.4">
      <c r="A25" s="53">
        <f>'様式2(一覧)'!A25</f>
        <v>18</v>
      </c>
      <c r="B25" s="86">
        <f>'様式2(一覧)'!B25</f>
        <v>0</v>
      </c>
      <c r="C25" s="60"/>
      <c r="D25" s="61"/>
      <c r="E25" s="61"/>
      <c r="F25" s="61"/>
      <c r="G25" s="61"/>
      <c r="H25" s="61"/>
      <c r="I25" s="61"/>
      <c r="J25" s="61"/>
      <c r="K25" s="221" t="str">
        <f t="shared" si="1"/>
        <v/>
      </c>
      <c r="L25" s="228"/>
      <c r="M25" s="229"/>
      <c r="N25" s="229"/>
      <c r="O25" s="229"/>
      <c r="P25" s="229"/>
      <c r="Q25" s="229"/>
      <c r="R25" s="229"/>
      <c r="S25" s="230"/>
      <c r="T25" s="227" t="str">
        <f t="shared" si="0"/>
        <v/>
      </c>
    </row>
    <row r="26" spans="1:20" x14ac:dyDescent="0.4">
      <c r="A26" s="53">
        <f>'様式2(一覧)'!A26</f>
        <v>19</v>
      </c>
      <c r="B26" s="86">
        <f>'様式2(一覧)'!B26</f>
        <v>0</v>
      </c>
      <c r="C26" s="60"/>
      <c r="D26" s="61"/>
      <c r="E26" s="61"/>
      <c r="F26" s="61"/>
      <c r="G26" s="61"/>
      <c r="H26" s="61"/>
      <c r="I26" s="61"/>
      <c r="J26" s="61"/>
      <c r="K26" s="221" t="str">
        <f t="shared" si="1"/>
        <v/>
      </c>
      <c r="L26" s="228"/>
      <c r="M26" s="229"/>
      <c r="N26" s="229"/>
      <c r="O26" s="229"/>
      <c r="P26" s="229"/>
      <c r="Q26" s="229"/>
      <c r="R26" s="229"/>
      <c r="S26" s="230"/>
      <c r="T26" s="227" t="str">
        <f t="shared" si="0"/>
        <v/>
      </c>
    </row>
    <row r="27" spans="1:20" x14ac:dyDescent="0.4">
      <c r="A27" s="53">
        <f>'様式2(一覧)'!A27</f>
        <v>20</v>
      </c>
      <c r="B27" s="86">
        <f>'様式2(一覧)'!B27</f>
        <v>0</v>
      </c>
      <c r="C27" s="60"/>
      <c r="D27" s="61"/>
      <c r="E27" s="61"/>
      <c r="F27" s="61"/>
      <c r="G27" s="61"/>
      <c r="H27" s="61"/>
      <c r="I27" s="61"/>
      <c r="J27" s="61"/>
      <c r="K27" s="221" t="str">
        <f t="shared" si="1"/>
        <v/>
      </c>
      <c r="L27" s="228"/>
      <c r="M27" s="229"/>
      <c r="N27" s="229"/>
      <c r="O27" s="229"/>
      <c r="P27" s="229"/>
      <c r="Q27" s="229"/>
      <c r="R27" s="229"/>
      <c r="S27" s="230"/>
      <c r="T27" s="227" t="str">
        <f t="shared" si="0"/>
        <v/>
      </c>
    </row>
    <row r="28" spans="1:20" x14ac:dyDescent="0.4">
      <c r="A28" s="53">
        <f>'様式2(一覧)'!A28</f>
        <v>21</v>
      </c>
      <c r="B28" s="86">
        <f>'様式2(一覧)'!B28</f>
        <v>0</v>
      </c>
      <c r="C28" s="60"/>
      <c r="D28" s="61"/>
      <c r="E28" s="61"/>
      <c r="F28" s="61"/>
      <c r="G28" s="61"/>
      <c r="H28" s="61"/>
      <c r="I28" s="61"/>
      <c r="J28" s="61"/>
      <c r="K28" s="221" t="str">
        <f t="shared" si="1"/>
        <v/>
      </c>
      <c r="L28" s="228"/>
      <c r="M28" s="229"/>
      <c r="N28" s="229"/>
      <c r="O28" s="229"/>
      <c r="P28" s="229"/>
      <c r="Q28" s="229"/>
      <c r="R28" s="229"/>
      <c r="S28" s="230"/>
      <c r="T28" s="227" t="str">
        <f t="shared" si="0"/>
        <v/>
      </c>
    </row>
    <row r="29" spans="1:20" x14ac:dyDescent="0.4">
      <c r="A29" s="53">
        <f>'様式2(一覧)'!A29</f>
        <v>22</v>
      </c>
      <c r="B29" s="86">
        <f>'様式2(一覧)'!B29</f>
        <v>0</v>
      </c>
      <c r="C29" s="60"/>
      <c r="D29" s="61"/>
      <c r="E29" s="61"/>
      <c r="F29" s="61"/>
      <c r="G29" s="61"/>
      <c r="H29" s="61"/>
      <c r="I29" s="61"/>
      <c r="J29" s="61"/>
      <c r="K29" s="221" t="str">
        <f t="shared" si="1"/>
        <v/>
      </c>
      <c r="L29" s="228"/>
      <c r="M29" s="229"/>
      <c r="N29" s="229"/>
      <c r="O29" s="229"/>
      <c r="P29" s="229"/>
      <c r="Q29" s="229"/>
      <c r="R29" s="229"/>
      <c r="S29" s="230"/>
      <c r="T29" s="227" t="str">
        <f t="shared" si="0"/>
        <v/>
      </c>
    </row>
    <row r="30" spans="1:20" x14ac:dyDescent="0.4">
      <c r="A30" s="53">
        <f>'様式2(一覧)'!A30</f>
        <v>23</v>
      </c>
      <c r="B30" s="86">
        <f>'様式2(一覧)'!B30</f>
        <v>0</v>
      </c>
      <c r="C30" s="60"/>
      <c r="D30" s="61"/>
      <c r="E30" s="61"/>
      <c r="F30" s="61"/>
      <c r="G30" s="61"/>
      <c r="H30" s="61"/>
      <c r="I30" s="61"/>
      <c r="J30" s="61"/>
      <c r="K30" s="221" t="str">
        <f t="shared" si="1"/>
        <v/>
      </c>
      <c r="L30" s="228"/>
      <c r="M30" s="229"/>
      <c r="N30" s="229"/>
      <c r="O30" s="229"/>
      <c r="P30" s="229"/>
      <c r="Q30" s="229"/>
      <c r="R30" s="229"/>
      <c r="S30" s="230"/>
      <c r="T30" s="227" t="str">
        <f t="shared" si="0"/>
        <v/>
      </c>
    </row>
    <row r="31" spans="1:20" x14ac:dyDescent="0.4">
      <c r="A31" s="53">
        <f>'様式2(一覧)'!A31</f>
        <v>24</v>
      </c>
      <c r="B31" s="86">
        <f>'様式2(一覧)'!B31</f>
        <v>0</v>
      </c>
      <c r="C31" s="60"/>
      <c r="D31" s="61"/>
      <c r="E31" s="61"/>
      <c r="F31" s="61"/>
      <c r="G31" s="61"/>
      <c r="H31" s="61"/>
      <c r="I31" s="61"/>
      <c r="J31" s="61"/>
      <c r="K31" s="221" t="str">
        <f t="shared" si="1"/>
        <v/>
      </c>
      <c r="L31" s="228"/>
      <c r="M31" s="229"/>
      <c r="N31" s="229"/>
      <c r="O31" s="229"/>
      <c r="P31" s="229"/>
      <c r="Q31" s="229"/>
      <c r="R31" s="229"/>
      <c r="S31" s="230"/>
      <c r="T31" s="227" t="str">
        <f t="shared" si="0"/>
        <v/>
      </c>
    </row>
    <row r="32" spans="1:20" x14ac:dyDescent="0.4">
      <c r="A32" s="53">
        <f>'様式2(一覧)'!A32</f>
        <v>25</v>
      </c>
      <c r="B32" s="86">
        <f>'様式2(一覧)'!B32</f>
        <v>0</v>
      </c>
      <c r="C32" s="60"/>
      <c r="D32" s="61"/>
      <c r="E32" s="61"/>
      <c r="F32" s="61"/>
      <c r="G32" s="61"/>
      <c r="H32" s="61"/>
      <c r="I32" s="61"/>
      <c r="J32" s="61"/>
      <c r="K32" s="221" t="str">
        <f t="shared" si="1"/>
        <v/>
      </c>
      <c r="L32" s="228"/>
      <c r="M32" s="229"/>
      <c r="N32" s="229"/>
      <c r="O32" s="229"/>
      <c r="P32" s="229"/>
      <c r="Q32" s="229"/>
      <c r="R32" s="229"/>
      <c r="S32" s="230"/>
      <c r="T32" s="227" t="str">
        <f t="shared" si="0"/>
        <v/>
      </c>
    </row>
    <row r="33" spans="1:20" x14ac:dyDescent="0.4">
      <c r="A33" s="53">
        <f>'様式2(一覧)'!A33</f>
        <v>26</v>
      </c>
      <c r="B33" s="86">
        <f>'様式2(一覧)'!B33</f>
        <v>0</v>
      </c>
      <c r="C33" s="60"/>
      <c r="D33" s="61"/>
      <c r="E33" s="61"/>
      <c r="F33" s="61"/>
      <c r="G33" s="61"/>
      <c r="H33" s="61"/>
      <c r="I33" s="61"/>
      <c r="J33" s="61"/>
      <c r="K33" s="221" t="str">
        <f t="shared" si="1"/>
        <v/>
      </c>
      <c r="L33" s="228"/>
      <c r="M33" s="229"/>
      <c r="N33" s="229"/>
      <c r="O33" s="229"/>
      <c r="P33" s="229"/>
      <c r="Q33" s="229"/>
      <c r="R33" s="229"/>
      <c r="S33" s="230"/>
      <c r="T33" s="227" t="str">
        <f t="shared" si="0"/>
        <v/>
      </c>
    </row>
    <row r="34" spans="1:20" x14ac:dyDescent="0.4">
      <c r="A34" s="53">
        <f>'様式2(一覧)'!A34</f>
        <v>27</v>
      </c>
      <c r="B34" s="86">
        <f>'様式2(一覧)'!B34</f>
        <v>0</v>
      </c>
      <c r="C34" s="60"/>
      <c r="D34" s="61"/>
      <c r="E34" s="61"/>
      <c r="F34" s="61"/>
      <c r="G34" s="61"/>
      <c r="H34" s="61"/>
      <c r="I34" s="61"/>
      <c r="J34" s="61"/>
      <c r="K34" s="221" t="str">
        <f t="shared" si="1"/>
        <v/>
      </c>
      <c r="L34" s="228"/>
      <c r="M34" s="229"/>
      <c r="N34" s="229"/>
      <c r="O34" s="229"/>
      <c r="P34" s="229"/>
      <c r="Q34" s="229"/>
      <c r="R34" s="229"/>
      <c r="S34" s="230"/>
      <c r="T34" s="227" t="str">
        <f t="shared" si="0"/>
        <v/>
      </c>
    </row>
    <row r="35" spans="1:20" x14ac:dyDescent="0.4">
      <c r="A35" s="53">
        <f>'様式2(一覧)'!A35</f>
        <v>28</v>
      </c>
      <c r="B35" s="86">
        <f>'様式2(一覧)'!B35</f>
        <v>0</v>
      </c>
      <c r="C35" s="60"/>
      <c r="D35" s="61"/>
      <c r="E35" s="61"/>
      <c r="F35" s="61"/>
      <c r="G35" s="61"/>
      <c r="H35" s="61"/>
      <c r="I35" s="61"/>
      <c r="J35" s="61"/>
      <c r="K35" s="221" t="str">
        <f t="shared" si="1"/>
        <v/>
      </c>
      <c r="L35" s="228"/>
      <c r="M35" s="229"/>
      <c r="N35" s="229"/>
      <c r="O35" s="229"/>
      <c r="P35" s="229"/>
      <c r="Q35" s="229"/>
      <c r="R35" s="229"/>
      <c r="S35" s="230"/>
      <c r="T35" s="227" t="str">
        <f t="shared" si="0"/>
        <v/>
      </c>
    </row>
    <row r="36" spans="1:20" ht="19.5" thickBot="1" x14ac:dyDescent="0.45">
      <c r="A36" s="54">
        <f>'様式2(一覧)'!A36</f>
        <v>29</v>
      </c>
      <c r="B36" s="87">
        <f>'様式2(一覧)'!B36</f>
        <v>0</v>
      </c>
      <c r="C36" s="62"/>
      <c r="D36" s="63"/>
      <c r="E36" s="63"/>
      <c r="F36" s="63"/>
      <c r="G36" s="63"/>
      <c r="H36" s="63"/>
      <c r="I36" s="63"/>
      <c r="J36" s="63"/>
      <c r="K36" s="223" t="str">
        <f>IF(B36=0,"",SUM(C36:J36))</f>
        <v/>
      </c>
      <c r="L36" s="231"/>
      <c r="M36" s="232"/>
      <c r="N36" s="232"/>
      <c r="O36" s="232"/>
      <c r="P36" s="232"/>
      <c r="Q36" s="232"/>
      <c r="R36" s="232"/>
      <c r="S36" s="233"/>
      <c r="T36" s="234" t="str">
        <f t="shared" si="0"/>
        <v/>
      </c>
    </row>
    <row r="37" spans="1:20" x14ac:dyDescent="0.4">
      <c r="A37" s="343" t="s">
        <v>142</v>
      </c>
      <c r="B37" s="344"/>
      <c r="C37" s="344"/>
      <c r="D37" s="344"/>
      <c r="E37" s="344"/>
      <c r="F37" s="344"/>
      <c r="G37" s="344"/>
      <c r="H37" s="344"/>
      <c r="I37" s="344"/>
      <c r="J37" s="344"/>
      <c r="K37" s="344"/>
      <c r="L37" s="344"/>
      <c r="M37" s="344"/>
      <c r="N37" s="344"/>
      <c r="O37" s="344"/>
      <c r="P37" s="344"/>
      <c r="Q37" s="344"/>
      <c r="R37" s="344"/>
      <c r="S37" s="344"/>
      <c r="T37" s="344"/>
    </row>
    <row r="38" spans="1:20" x14ac:dyDescent="0.4">
      <c r="A38" s="334" t="s">
        <v>143</v>
      </c>
      <c r="B38" s="335"/>
      <c r="C38" s="335"/>
      <c r="D38" s="335"/>
      <c r="E38" s="335"/>
      <c r="F38" s="335"/>
      <c r="G38" s="335"/>
      <c r="H38" s="335"/>
      <c r="I38" s="335"/>
      <c r="J38" s="335"/>
      <c r="K38" s="335"/>
      <c r="L38" s="335"/>
      <c r="M38" s="335"/>
      <c r="N38" s="335"/>
      <c r="O38" s="335"/>
      <c r="P38" s="335"/>
      <c r="Q38" s="335"/>
      <c r="R38" s="335"/>
      <c r="S38" s="335"/>
      <c r="T38" s="335"/>
    </row>
    <row r="39" spans="1:20" x14ac:dyDescent="0.4">
      <c r="A39" s="334" t="s">
        <v>144</v>
      </c>
      <c r="B39" s="335"/>
      <c r="C39" s="335"/>
      <c r="D39" s="335"/>
      <c r="E39" s="335"/>
      <c r="F39" s="335"/>
      <c r="G39" s="335"/>
      <c r="H39" s="335"/>
      <c r="I39" s="335"/>
      <c r="J39" s="335"/>
      <c r="K39" s="335"/>
      <c r="L39" s="335"/>
      <c r="M39" s="335"/>
      <c r="N39" s="335"/>
      <c r="O39" s="335"/>
      <c r="P39" s="335"/>
      <c r="Q39" s="335"/>
      <c r="R39" s="335"/>
      <c r="S39" s="335"/>
      <c r="T39" s="335"/>
    </row>
  </sheetData>
  <mergeCells count="7">
    <mergeCell ref="A38:T38"/>
    <mergeCell ref="A39:T39"/>
    <mergeCell ref="O1:R1"/>
    <mergeCell ref="L4:T4"/>
    <mergeCell ref="C4:K4"/>
    <mergeCell ref="O2:R2"/>
    <mergeCell ref="A37:T37"/>
  </mergeCells>
  <phoneticPr fontId="1"/>
  <conditionalFormatting sqref="L4:T36">
    <cfRule type="expression" dxfId="0" priority="1">
      <formula>$J$2=5</formula>
    </cfRule>
  </conditionalFormatting>
  <pageMargins left="0.70866141732283472" right="0.31496062992125984" top="0.35433070866141736" bottom="0.35433070866141736" header="0.31496062992125984" footer="0.31496062992125984"/>
  <pageSetup paperSize="8" scale="83" orientation="landscape" cellComments="asDisplayed"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topLeftCell="A2" zoomScale="89" zoomScaleNormal="89" workbookViewId="0">
      <selection activeCell="D17" sqref="D17"/>
    </sheetView>
  </sheetViews>
  <sheetFormatPr defaultRowHeight="18.75" x14ac:dyDescent="0.4"/>
  <cols>
    <col min="1" max="1" width="14.25" customWidth="1"/>
    <col min="2" max="2" width="16.625" customWidth="1"/>
    <col min="3" max="3" width="23.625" customWidth="1"/>
    <col min="5" max="5" width="10.25" bestFit="1" customWidth="1"/>
    <col min="6" max="6" width="23.625" customWidth="1"/>
    <col min="8" max="8" width="10.25" bestFit="1" customWidth="1"/>
    <col min="9" max="9" width="23.625" customWidth="1"/>
    <col min="10" max="10" width="9" customWidth="1"/>
    <col min="11" max="11" width="10.25" customWidth="1"/>
    <col min="12" max="12" width="23.625" customWidth="1"/>
    <col min="13" max="13" width="9" customWidth="1"/>
    <col min="14" max="14" width="10.25" customWidth="1"/>
  </cols>
  <sheetData>
    <row r="1" spans="1:16" ht="34.5" customHeight="1" x14ac:dyDescent="0.5">
      <c r="A1" t="s">
        <v>61</v>
      </c>
      <c r="C1" s="38" t="s">
        <v>96</v>
      </c>
      <c r="I1" s="43" t="s">
        <v>24</v>
      </c>
      <c r="J1" s="336" t="str">
        <f>'様式2(一覧)'!N1</f>
        <v>記載例小規模園</v>
      </c>
      <c r="K1" s="336"/>
      <c r="L1" s="336"/>
      <c r="M1" s="345"/>
    </row>
    <row r="2" spans="1:16" ht="25.5" x14ac:dyDescent="0.5">
      <c r="C2" s="38"/>
      <c r="D2" s="48" t="s">
        <v>47</v>
      </c>
      <c r="E2" s="52">
        <f>'様式2(一覧)'!$K$2</f>
        <v>5</v>
      </c>
      <c r="F2" s="38" t="s">
        <v>48</v>
      </c>
      <c r="G2" s="47"/>
      <c r="H2" s="36"/>
      <c r="I2" s="43" t="s">
        <v>127</v>
      </c>
      <c r="J2" s="336" t="str">
        <f>'様式2(一覧)'!N2</f>
        <v>小規模保育事業所（Ａ型）</v>
      </c>
      <c r="K2" s="336"/>
      <c r="L2" s="336"/>
      <c r="M2" s="345"/>
    </row>
    <row r="3" spans="1:16" ht="19.5" thickBot="1" x14ac:dyDescent="0.45"/>
    <row r="4" spans="1:16" s="18" customFormat="1" ht="43.5" customHeight="1" x14ac:dyDescent="0.4">
      <c r="A4" s="56" t="s">
        <v>43</v>
      </c>
      <c r="B4" s="66" t="s">
        <v>1</v>
      </c>
      <c r="C4" s="349" t="s">
        <v>110</v>
      </c>
      <c r="D4" s="342"/>
      <c r="E4" s="342"/>
      <c r="F4" s="342"/>
      <c r="G4" s="342"/>
      <c r="H4" s="342"/>
      <c r="I4" s="350"/>
      <c r="J4" s="350"/>
      <c r="K4" s="350"/>
      <c r="L4" s="350"/>
      <c r="M4" s="350"/>
      <c r="N4" s="350"/>
      <c r="O4" s="350"/>
      <c r="P4" s="351"/>
    </row>
    <row r="5" spans="1:16" s="19" customFormat="1" ht="35.25" customHeight="1" x14ac:dyDescent="0.35">
      <c r="A5" s="68" t="s">
        <v>64</v>
      </c>
      <c r="B5" s="69" t="s">
        <v>63</v>
      </c>
      <c r="C5" s="27" t="s">
        <v>18</v>
      </c>
      <c r="D5" s="23" t="s">
        <v>4</v>
      </c>
      <c r="E5" s="89" t="s">
        <v>42</v>
      </c>
      <c r="F5" s="88" t="s">
        <v>18</v>
      </c>
      <c r="G5" s="64" t="s">
        <v>4</v>
      </c>
      <c r="H5" s="93" t="s">
        <v>42</v>
      </c>
      <c r="I5" s="95" t="s">
        <v>18</v>
      </c>
      <c r="J5" s="64" t="s">
        <v>4</v>
      </c>
      <c r="K5" s="93" t="s">
        <v>42</v>
      </c>
      <c r="L5" s="88" t="s">
        <v>18</v>
      </c>
      <c r="M5" s="64" t="s">
        <v>4</v>
      </c>
      <c r="N5" s="93" t="s">
        <v>42</v>
      </c>
      <c r="O5" s="124" t="s">
        <v>67</v>
      </c>
      <c r="P5" s="121" t="s">
        <v>69</v>
      </c>
    </row>
    <row r="6" spans="1:16" s="1" customFormat="1" ht="19.5" thickBot="1" x14ac:dyDescent="0.45">
      <c r="A6" s="65"/>
      <c r="B6" s="67"/>
      <c r="C6" s="70" t="s">
        <v>58</v>
      </c>
      <c r="D6" s="81"/>
      <c r="E6" s="90"/>
      <c r="F6" s="75" t="s">
        <v>58</v>
      </c>
      <c r="G6" s="81"/>
      <c r="H6" s="90"/>
      <c r="I6" s="75" t="s">
        <v>58</v>
      </c>
      <c r="J6" s="81"/>
      <c r="K6" s="90"/>
      <c r="L6" s="75" t="s">
        <v>58</v>
      </c>
      <c r="M6" s="81"/>
      <c r="N6" s="90"/>
      <c r="O6" s="126"/>
      <c r="P6" s="29"/>
    </row>
    <row r="7" spans="1:16" ht="19.5" thickTop="1" x14ac:dyDescent="0.4">
      <c r="A7" s="53">
        <f>'様式2(一覧)'!A7</f>
        <v>0</v>
      </c>
      <c r="B7" s="112" t="str">
        <f>'様式2(一覧)'!B7</f>
        <v>（例）記載例　太郎</v>
      </c>
      <c r="C7" s="115" t="s">
        <v>68</v>
      </c>
      <c r="D7" s="118">
        <v>15</v>
      </c>
      <c r="E7" s="119">
        <v>0</v>
      </c>
      <c r="F7" s="117"/>
      <c r="G7" s="118"/>
      <c r="H7" s="119"/>
      <c r="I7" s="117"/>
      <c r="J7" s="118"/>
      <c r="K7" s="119"/>
      <c r="L7" s="117"/>
      <c r="M7" s="118"/>
      <c r="N7" s="119"/>
      <c r="O7" s="103">
        <f>D7+G7+J7+M7</f>
        <v>15</v>
      </c>
      <c r="P7" s="125">
        <f>E7+H7+K7+N7</f>
        <v>0</v>
      </c>
    </row>
    <row r="8" spans="1:16" x14ac:dyDescent="0.4">
      <c r="A8" s="53">
        <f>'様式2(一覧)'!A8</f>
        <v>1</v>
      </c>
      <c r="B8" s="34" t="str">
        <f>'様式2(一覧)'!B8</f>
        <v>c</v>
      </c>
      <c r="C8" s="71" t="s">
        <v>68</v>
      </c>
      <c r="D8" s="72">
        <v>15</v>
      </c>
      <c r="E8" s="91"/>
      <c r="F8" s="78"/>
      <c r="G8" s="72"/>
      <c r="H8" s="91"/>
      <c r="I8" s="78"/>
      <c r="J8" s="72"/>
      <c r="K8" s="91"/>
      <c r="L8" s="78"/>
      <c r="M8" s="72"/>
      <c r="N8" s="91"/>
      <c r="O8" s="104">
        <f t="shared" ref="O8:O36" si="0">D8+G8+J8+M8</f>
        <v>15</v>
      </c>
      <c r="P8" s="122">
        <f t="shared" ref="P8:P36" si="1">E8+H8+K8+N8</f>
        <v>0</v>
      </c>
    </row>
    <row r="9" spans="1:16" x14ac:dyDescent="0.4">
      <c r="A9" s="53">
        <f>'様式2(一覧)'!A9</f>
        <v>2</v>
      </c>
      <c r="B9" s="34" t="str">
        <f>'様式2(一覧)'!B9</f>
        <v>d</v>
      </c>
      <c r="C9" s="71"/>
      <c r="D9" s="72"/>
      <c r="E9" s="91"/>
      <c r="F9" s="78"/>
      <c r="G9" s="72"/>
      <c r="H9" s="91"/>
      <c r="I9" s="78"/>
      <c r="J9" s="72"/>
      <c r="K9" s="91"/>
      <c r="L9" s="78"/>
      <c r="M9" s="72"/>
      <c r="N9" s="91"/>
      <c r="O9" s="104">
        <f t="shared" si="0"/>
        <v>0</v>
      </c>
      <c r="P9" s="122">
        <f t="shared" si="1"/>
        <v>0</v>
      </c>
    </row>
    <row r="10" spans="1:16" x14ac:dyDescent="0.4">
      <c r="A10" s="53">
        <f>'様式2(一覧)'!A10</f>
        <v>3</v>
      </c>
      <c r="B10" s="34" t="str">
        <f>'様式2(一覧)'!B10</f>
        <v>e</v>
      </c>
      <c r="C10" s="71" t="s">
        <v>68</v>
      </c>
      <c r="D10" s="72">
        <v>15</v>
      </c>
      <c r="E10" s="91"/>
      <c r="F10" s="78"/>
      <c r="G10" s="72"/>
      <c r="H10" s="91"/>
      <c r="I10" s="78"/>
      <c r="J10" s="72"/>
      <c r="K10" s="91"/>
      <c r="L10" s="78"/>
      <c r="M10" s="72"/>
      <c r="N10" s="91"/>
      <c r="O10" s="104">
        <f t="shared" si="0"/>
        <v>15</v>
      </c>
      <c r="P10" s="122">
        <f t="shared" si="1"/>
        <v>0</v>
      </c>
    </row>
    <row r="11" spans="1:16" x14ac:dyDescent="0.4">
      <c r="A11" s="53">
        <f>'様式2(一覧)'!A11</f>
        <v>4</v>
      </c>
      <c r="B11" s="34" t="str">
        <f>'様式2(一覧)'!B11</f>
        <v>f</v>
      </c>
      <c r="C11" s="71"/>
      <c r="D11" s="72"/>
      <c r="E11" s="91"/>
      <c r="F11" s="78"/>
      <c r="G11" s="72"/>
      <c r="H11" s="91"/>
      <c r="I11" s="78"/>
      <c r="J11" s="72"/>
      <c r="K11" s="91"/>
      <c r="L11" s="78"/>
      <c r="M11" s="72"/>
      <c r="N11" s="91"/>
      <c r="O11" s="104">
        <f t="shared" si="0"/>
        <v>0</v>
      </c>
      <c r="P11" s="122">
        <f t="shared" si="1"/>
        <v>0</v>
      </c>
    </row>
    <row r="12" spans="1:16" x14ac:dyDescent="0.4">
      <c r="A12" s="53">
        <f>'様式2(一覧)'!A12</f>
        <v>5</v>
      </c>
      <c r="B12" s="34" t="str">
        <f>'様式2(一覧)'!B12</f>
        <v>g</v>
      </c>
      <c r="C12" s="71"/>
      <c r="D12" s="72"/>
      <c r="E12" s="91"/>
      <c r="F12" s="78"/>
      <c r="G12" s="72"/>
      <c r="H12" s="91"/>
      <c r="I12" s="78"/>
      <c r="J12" s="72"/>
      <c r="K12" s="91"/>
      <c r="L12" s="78"/>
      <c r="M12" s="72"/>
      <c r="N12" s="91"/>
      <c r="O12" s="104">
        <f t="shared" si="0"/>
        <v>0</v>
      </c>
      <c r="P12" s="122">
        <f t="shared" si="1"/>
        <v>0</v>
      </c>
    </row>
    <row r="13" spans="1:16" x14ac:dyDescent="0.4">
      <c r="A13" s="53">
        <f>'様式2(一覧)'!A13</f>
        <v>6</v>
      </c>
      <c r="B13" s="34" t="str">
        <f>'様式2(一覧)'!B13</f>
        <v>k</v>
      </c>
      <c r="C13" s="71"/>
      <c r="D13" s="72"/>
      <c r="E13" s="91"/>
      <c r="F13" s="78"/>
      <c r="G13" s="72"/>
      <c r="H13" s="91"/>
      <c r="I13" s="78"/>
      <c r="J13" s="72"/>
      <c r="K13" s="91"/>
      <c r="L13" s="78"/>
      <c r="M13" s="72"/>
      <c r="N13" s="91"/>
      <c r="O13" s="104">
        <f t="shared" si="0"/>
        <v>0</v>
      </c>
      <c r="P13" s="122">
        <f t="shared" si="1"/>
        <v>0</v>
      </c>
    </row>
    <row r="14" spans="1:16" x14ac:dyDescent="0.4">
      <c r="A14" s="53">
        <f>'様式2(一覧)'!A14</f>
        <v>7</v>
      </c>
      <c r="B14" s="34" t="str">
        <f>'様式2(一覧)'!B14</f>
        <v>l</v>
      </c>
      <c r="C14" s="71"/>
      <c r="D14" s="72"/>
      <c r="E14" s="91"/>
      <c r="F14" s="78"/>
      <c r="G14" s="72"/>
      <c r="H14" s="91"/>
      <c r="I14" s="78"/>
      <c r="J14" s="72"/>
      <c r="K14" s="91"/>
      <c r="L14" s="78"/>
      <c r="M14" s="72"/>
      <c r="N14" s="91"/>
      <c r="O14" s="104">
        <f t="shared" si="0"/>
        <v>0</v>
      </c>
      <c r="P14" s="122">
        <f t="shared" si="1"/>
        <v>0</v>
      </c>
    </row>
    <row r="15" spans="1:16" x14ac:dyDescent="0.4">
      <c r="A15" s="53">
        <f>'様式2(一覧)'!A15</f>
        <v>8</v>
      </c>
      <c r="B15" s="34" t="str">
        <f>'様式2(一覧)'!B15</f>
        <v>p</v>
      </c>
      <c r="C15" s="71"/>
      <c r="D15" s="72"/>
      <c r="E15" s="91"/>
      <c r="F15" s="78"/>
      <c r="G15" s="72"/>
      <c r="H15" s="91"/>
      <c r="I15" s="78"/>
      <c r="J15" s="72"/>
      <c r="K15" s="91"/>
      <c r="L15" s="78"/>
      <c r="M15" s="72"/>
      <c r="N15" s="91"/>
      <c r="O15" s="104">
        <f t="shared" si="0"/>
        <v>0</v>
      </c>
      <c r="P15" s="122">
        <f t="shared" si="1"/>
        <v>0</v>
      </c>
    </row>
    <row r="16" spans="1:16" x14ac:dyDescent="0.4">
      <c r="A16" s="53">
        <f>'様式2(一覧)'!A16</f>
        <v>9</v>
      </c>
      <c r="B16" s="34">
        <f>'様式2(一覧)'!B16</f>
        <v>0</v>
      </c>
      <c r="C16" s="71"/>
      <c r="D16" s="72"/>
      <c r="E16" s="91"/>
      <c r="F16" s="78"/>
      <c r="G16" s="72"/>
      <c r="H16" s="91"/>
      <c r="I16" s="78"/>
      <c r="J16" s="72"/>
      <c r="K16" s="91"/>
      <c r="L16" s="78"/>
      <c r="M16" s="72"/>
      <c r="N16" s="91"/>
      <c r="O16" s="104">
        <f t="shared" si="0"/>
        <v>0</v>
      </c>
      <c r="P16" s="122">
        <f t="shared" si="1"/>
        <v>0</v>
      </c>
    </row>
    <row r="17" spans="1:16" x14ac:dyDescent="0.4">
      <c r="A17" s="53">
        <f>'様式2(一覧)'!A17</f>
        <v>10</v>
      </c>
      <c r="B17" s="34">
        <f>'様式2(一覧)'!B17</f>
        <v>0</v>
      </c>
      <c r="C17" s="71"/>
      <c r="D17" s="72"/>
      <c r="E17" s="91"/>
      <c r="F17" s="78"/>
      <c r="G17" s="72"/>
      <c r="H17" s="91"/>
      <c r="I17" s="78"/>
      <c r="J17" s="72"/>
      <c r="K17" s="91"/>
      <c r="L17" s="78"/>
      <c r="M17" s="72"/>
      <c r="N17" s="91"/>
      <c r="O17" s="104">
        <f t="shared" si="0"/>
        <v>0</v>
      </c>
      <c r="P17" s="122">
        <f t="shared" si="1"/>
        <v>0</v>
      </c>
    </row>
    <row r="18" spans="1:16" x14ac:dyDescent="0.4">
      <c r="A18" s="53">
        <f>'様式2(一覧)'!A18</f>
        <v>11</v>
      </c>
      <c r="B18" s="34">
        <f>'様式2(一覧)'!B18</f>
        <v>0</v>
      </c>
      <c r="C18" s="71"/>
      <c r="D18" s="72"/>
      <c r="E18" s="91"/>
      <c r="F18" s="78"/>
      <c r="G18" s="72"/>
      <c r="H18" s="91"/>
      <c r="I18" s="78"/>
      <c r="J18" s="72"/>
      <c r="K18" s="91"/>
      <c r="L18" s="78"/>
      <c r="M18" s="72"/>
      <c r="N18" s="91"/>
      <c r="O18" s="104">
        <f t="shared" si="0"/>
        <v>0</v>
      </c>
      <c r="P18" s="122">
        <f t="shared" si="1"/>
        <v>0</v>
      </c>
    </row>
    <row r="19" spans="1:16" x14ac:dyDescent="0.4">
      <c r="A19" s="53">
        <f>'様式2(一覧)'!A19</f>
        <v>12</v>
      </c>
      <c r="B19" s="34">
        <f>'様式2(一覧)'!B19</f>
        <v>0</v>
      </c>
      <c r="C19" s="71"/>
      <c r="D19" s="72"/>
      <c r="E19" s="91"/>
      <c r="F19" s="78"/>
      <c r="G19" s="72"/>
      <c r="H19" s="91"/>
      <c r="I19" s="78"/>
      <c r="J19" s="72"/>
      <c r="K19" s="91"/>
      <c r="L19" s="78"/>
      <c r="M19" s="72"/>
      <c r="N19" s="91"/>
      <c r="O19" s="104">
        <f t="shared" si="0"/>
        <v>0</v>
      </c>
      <c r="P19" s="122">
        <f t="shared" si="1"/>
        <v>0</v>
      </c>
    </row>
    <row r="20" spans="1:16" x14ac:dyDescent="0.4">
      <c r="A20" s="53">
        <f>'様式2(一覧)'!A20</f>
        <v>13</v>
      </c>
      <c r="B20" s="34">
        <f>'様式2(一覧)'!B20</f>
        <v>0</v>
      </c>
      <c r="C20" s="71"/>
      <c r="D20" s="72"/>
      <c r="E20" s="91"/>
      <c r="F20" s="78"/>
      <c r="G20" s="72"/>
      <c r="H20" s="91"/>
      <c r="I20" s="78"/>
      <c r="J20" s="72"/>
      <c r="K20" s="91"/>
      <c r="L20" s="78"/>
      <c r="M20" s="72"/>
      <c r="N20" s="91"/>
      <c r="O20" s="104">
        <f t="shared" si="0"/>
        <v>0</v>
      </c>
      <c r="P20" s="122">
        <f t="shared" si="1"/>
        <v>0</v>
      </c>
    </row>
    <row r="21" spans="1:16" x14ac:dyDescent="0.4">
      <c r="A21" s="53">
        <f>'様式2(一覧)'!A21</f>
        <v>14</v>
      </c>
      <c r="B21" s="34">
        <f>'様式2(一覧)'!B21</f>
        <v>0</v>
      </c>
      <c r="C21" s="71"/>
      <c r="D21" s="72"/>
      <c r="E21" s="91"/>
      <c r="F21" s="78"/>
      <c r="G21" s="72"/>
      <c r="H21" s="91"/>
      <c r="I21" s="78"/>
      <c r="J21" s="72"/>
      <c r="K21" s="91"/>
      <c r="L21" s="78"/>
      <c r="M21" s="72"/>
      <c r="N21" s="91"/>
      <c r="O21" s="104">
        <f t="shared" si="0"/>
        <v>0</v>
      </c>
      <c r="P21" s="122">
        <f t="shared" si="1"/>
        <v>0</v>
      </c>
    </row>
    <row r="22" spans="1:16" x14ac:dyDescent="0.4">
      <c r="A22" s="53">
        <f>'様式2(一覧)'!A22</f>
        <v>15</v>
      </c>
      <c r="B22" s="34">
        <f>'様式2(一覧)'!B22</f>
        <v>0</v>
      </c>
      <c r="C22" s="71"/>
      <c r="D22" s="72"/>
      <c r="E22" s="91"/>
      <c r="F22" s="78"/>
      <c r="G22" s="72"/>
      <c r="H22" s="91"/>
      <c r="I22" s="78"/>
      <c r="J22" s="72"/>
      <c r="K22" s="91"/>
      <c r="L22" s="78"/>
      <c r="M22" s="72"/>
      <c r="N22" s="91"/>
      <c r="O22" s="104">
        <f t="shared" si="0"/>
        <v>0</v>
      </c>
      <c r="P22" s="122">
        <f t="shared" si="1"/>
        <v>0</v>
      </c>
    </row>
    <row r="23" spans="1:16" x14ac:dyDescent="0.4">
      <c r="A23" s="53">
        <f>'様式2(一覧)'!A23</f>
        <v>16</v>
      </c>
      <c r="B23" s="34">
        <f>'様式2(一覧)'!B23</f>
        <v>0</v>
      </c>
      <c r="C23" s="71"/>
      <c r="D23" s="72"/>
      <c r="E23" s="91"/>
      <c r="F23" s="78"/>
      <c r="G23" s="72"/>
      <c r="H23" s="91"/>
      <c r="I23" s="78"/>
      <c r="J23" s="72"/>
      <c r="K23" s="91"/>
      <c r="L23" s="78"/>
      <c r="M23" s="72"/>
      <c r="N23" s="91"/>
      <c r="O23" s="104">
        <f t="shared" si="0"/>
        <v>0</v>
      </c>
      <c r="P23" s="122">
        <f t="shared" si="1"/>
        <v>0</v>
      </c>
    </row>
    <row r="24" spans="1:16" x14ac:dyDescent="0.4">
      <c r="A24" s="53">
        <f>'様式2(一覧)'!A24</f>
        <v>17</v>
      </c>
      <c r="B24" s="34">
        <f>'様式2(一覧)'!B24</f>
        <v>0</v>
      </c>
      <c r="C24" s="71"/>
      <c r="D24" s="72"/>
      <c r="E24" s="91"/>
      <c r="F24" s="78"/>
      <c r="G24" s="72"/>
      <c r="H24" s="91"/>
      <c r="I24" s="78"/>
      <c r="J24" s="72"/>
      <c r="K24" s="91"/>
      <c r="L24" s="78"/>
      <c r="M24" s="72"/>
      <c r="N24" s="91"/>
      <c r="O24" s="104">
        <f t="shared" si="0"/>
        <v>0</v>
      </c>
      <c r="P24" s="122">
        <f t="shared" si="1"/>
        <v>0</v>
      </c>
    </row>
    <row r="25" spans="1:16" x14ac:dyDescent="0.4">
      <c r="A25" s="53">
        <f>'様式2(一覧)'!A25</f>
        <v>18</v>
      </c>
      <c r="B25" s="34">
        <f>'様式2(一覧)'!B25</f>
        <v>0</v>
      </c>
      <c r="C25" s="71"/>
      <c r="D25" s="72"/>
      <c r="E25" s="91"/>
      <c r="F25" s="78"/>
      <c r="G25" s="72"/>
      <c r="H25" s="91"/>
      <c r="I25" s="78"/>
      <c r="J25" s="72"/>
      <c r="K25" s="91"/>
      <c r="L25" s="78"/>
      <c r="M25" s="72"/>
      <c r="N25" s="91"/>
      <c r="O25" s="104">
        <f t="shared" si="0"/>
        <v>0</v>
      </c>
      <c r="P25" s="122">
        <f t="shared" si="1"/>
        <v>0</v>
      </c>
    </row>
    <row r="26" spans="1:16" x14ac:dyDescent="0.4">
      <c r="A26" s="53">
        <f>'様式2(一覧)'!A26</f>
        <v>19</v>
      </c>
      <c r="B26" s="34">
        <f>'様式2(一覧)'!B26</f>
        <v>0</v>
      </c>
      <c r="C26" s="71"/>
      <c r="D26" s="72"/>
      <c r="E26" s="91"/>
      <c r="F26" s="78"/>
      <c r="G26" s="72"/>
      <c r="H26" s="91"/>
      <c r="I26" s="78"/>
      <c r="J26" s="72"/>
      <c r="K26" s="91"/>
      <c r="L26" s="78"/>
      <c r="M26" s="72"/>
      <c r="N26" s="91"/>
      <c r="O26" s="104">
        <f t="shared" si="0"/>
        <v>0</v>
      </c>
      <c r="P26" s="122">
        <f t="shared" si="1"/>
        <v>0</v>
      </c>
    </row>
    <row r="27" spans="1:16" x14ac:dyDescent="0.4">
      <c r="A27" s="53">
        <f>'様式2(一覧)'!A27</f>
        <v>20</v>
      </c>
      <c r="B27" s="34">
        <f>'様式2(一覧)'!B27</f>
        <v>0</v>
      </c>
      <c r="C27" s="71"/>
      <c r="D27" s="72"/>
      <c r="E27" s="91"/>
      <c r="F27" s="78"/>
      <c r="G27" s="72"/>
      <c r="H27" s="91"/>
      <c r="I27" s="78"/>
      <c r="J27" s="72"/>
      <c r="K27" s="91"/>
      <c r="L27" s="78"/>
      <c r="M27" s="72"/>
      <c r="N27" s="91"/>
      <c r="O27" s="104">
        <f t="shared" si="0"/>
        <v>0</v>
      </c>
      <c r="P27" s="122">
        <f t="shared" si="1"/>
        <v>0</v>
      </c>
    </row>
    <row r="28" spans="1:16" x14ac:dyDescent="0.4">
      <c r="A28" s="53">
        <f>'様式2(一覧)'!A28</f>
        <v>21</v>
      </c>
      <c r="B28" s="34">
        <f>'様式2(一覧)'!B28</f>
        <v>0</v>
      </c>
      <c r="C28" s="71"/>
      <c r="D28" s="72"/>
      <c r="E28" s="91"/>
      <c r="F28" s="78"/>
      <c r="G28" s="72"/>
      <c r="H28" s="91"/>
      <c r="I28" s="78"/>
      <c r="J28" s="72"/>
      <c r="K28" s="91"/>
      <c r="L28" s="78"/>
      <c r="M28" s="72"/>
      <c r="N28" s="91"/>
      <c r="O28" s="104">
        <f t="shared" si="0"/>
        <v>0</v>
      </c>
      <c r="P28" s="122">
        <f t="shared" si="1"/>
        <v>0</v>
      </c>
    </row>
    <row r="29" spans="1:16" x14ac:dyDescent="0.4">
      <c r="A29" s="53">
        <f>'様式2(一覧)'!A29</f>
        <v>22</v>
      </c>
      <c r="B29" s="34">
        <f>'様式2(一覧)'!B29</f>
        <v>0</v>
      </c>
      <c r="C29" s="71"/>
      <c r="D29" s="72"/>
      <c r="E29" s="91"/>
      <c r="F29" s="78"/>
      <c r="G29" s="72"/>
      <c r="H29" s="91"/>
      <c r="I29" s="78"/>
      <c r="J29" s="72"/>
      <c r="K29" s="91"/>
      <c r="L29" s="78"/>
      <c r="M29" s="72"/>
      <c r="N29" s="91"/>
      <c r="O29" s="104">
        <f t="shared" si="0"/>
        <v>0</v>
      </c>
      <c r="P29" s="122">
        <f t="shared" si="1"/>
        <v>0</v>
      </c>
    </row>
    <row r="30" spans="1:16" x14ac:dyDescent="0.4">
      <c r="A30" s="53">
        <f>'様式2(一覧)'!A30</f>
        <v>23</v>
      </c>
      <c r="B30" s="34">
        <f>'様式2(一覧)'!B30</f>
        <v>0</v>
      </c>
      <c r="C30" s="71"/>
      <c r="D30" s="72"/>
      <c r="E30" s="91"/>
      <c r="F30" s="78"/>
      <c r="G30" s="72"/>
      <c r="H30" s="91"/>
      <c r="I30" s="78"/>
      <c r="J30" s="72"/>
      <c r="K30" s="91"/>
      <c r="L30" s="78"/>
      <c r="M30" s="72"/>
      <c r="N30" s="91"/>
      <c r="O30" s="104">
        <f t="shared" si="0"/>
        <v>0</v>
      </c>
      <c r="P30" s="122">
        <f t="shared" si="1"/>
        <v>0</v>
      </c>
    </row>
    <row r="31" spans="1:16" x14ac:dyDescent="0.4">
      <c r="A31" s="53">
        <f>'様式2(一覧)'!A31</f>
        <v>24</v>
      </c>
      <c r="B31" s="34">
        <f>'様式2(一覧)'!B31</f>
        <v>0</v>
      </c>
      <c r="C31" s="71"/>
      <c r="D31" s="72"/>
      <c r="E31" s="91"/>
      <c r="F31" s="78"/>
      <c r="G31" s="72"/>
      <c r="H31" s="91"/>
      <c r="I31" s="78"/>
      <c r="J31" s="72"/>
      <c r="K31" s="91"/>
      <c r="L31" s="78"/>
      <c r="M31" s="72"/>
      <c r="N31" s="91"/>
      <c r="O31" s="104">
        <f t="shared" si="0"/>
        <v>0</v>
      </c>
      <c r="P31" s="122">
        <f t="shared" si="1"/>
        <v>0</v>
      </c>
    </row>
    <row r="32" spans="1:16" x14ac:dyDescent="0.4">
      <c r="A32" s="53">
        <f>'様式2(一覧)'!A32</f>
        <v>25</v>
      </c>
      <c r="B32" s="34">
        <f>'様式2(一覧)'!B32</f>
        <v>0</v>
      </c>
      <c r="C32" s="71"/>
      <c r="D32" s="72"/>
      <c r="E32" s="91"/>
      <c r="F32" s="78"/>
      <c r="G32" s="72"/>
      <c r="H32" s="91"/>
      <c r="I32" s="78"/>
      <c r="J32" s="72"/>
      <c r="K32" s="91"/>
      <c r="L32" s="78"/>
      <c r="M32" s="72"/>
      <c r="N32" s="91"/>
      <c r="O32" s="104">
        <f t="shared" si="0"/>
        <v>0</v>
      </c>
      <c r="P32" s="122">
        <f t="shared" si="1"/>
        <v>0</v>
      </c>
    </row>
    <row r="33" spans="1:16" x14ac:dyDescent="0.4">
      <c r="A33" s="53">
        <f>'様式2(一覧)'!A33</f>
        <v>26</v>
      </c>
      <c r="B33" s="34">
        <f>'様式2(一覧)'!B33</f>
        <v>0</v>
      </c>
      <c r="C33" s="71"/>
      <c r="D33" s="72"/>
      <c r="E33" s="91"/>
      <c r="F33" s="78"/>
      <c r="G33" s="72"/>
      <c r="H33" s="91"/>
      <c r="I33" s="78"/>
      <c r="J33" s="72"/>
      <c r="K33" s="91"/>
      <c r="L33" s="78"/>
      <c r="M33" s="72"/>
      <c r="N33" s="91"/>
      <c r="O33" s="104">
        <f t="shared" si="0"/>
        <v>0</v>
      </c>
      <c r="P33" s="122">
        <f t="shared" si="1"/>
        <v>0</v>
      </c>
    </row>
    <row r="34" spans="1:16" x14ac:dyDescent="0.4">
      <c r="A34" s="53">
        <f>'様式2(一覧)'!A34</f>
        <v>27</v>
      </c>
      <c r="B34" s="34">
        <f>'様式2(一覧)'!B34</f>
        <v>0</v>
      </c>
      <c r="C34" s="71"/>
      <c r="D34" s="72"/>
      <c r="E34" s="91"/>
      <c r="F34" s="78"/>
      <c r="G34" s="72"/>
      <c r="H34" s="91"/>
      <c r="I34" s="78"/>
      <c r="J34" s="72"/>
      <c r="K34" s="91"/>
      <c r="L34" s="78"/>
      <c r="M34" s="72"/>
      <c r="N34" s="91"/>
      <c r="O34" s="104">
        <f t="shared" si="0"/>
        <v>0</v>
      </c>
      <c r="P34" s="122">
        <f t="shared" si="1"/>
        <v>0</v>
      </c>
    </row>
    <row r="35" spans="1:16" x14ac:dyDescent="0.4">
      <c r="A35" s="53">
        <f>'様式2(一覧)'!A35</f>
        <v>28</v>
      </c>
      <c r="B35" s="34">
        <f>'様式2(一覧)'!B35</f>
        <v>0</v>
      </c>
      <c r="C35" s="71"/>
      <c r="D35" s="72"/>
      <c r="E35" s="91"/>
      <c r="F35" s="78"/>
      <c r="G35" s="72"/>
      <c r="H35" s="91"/>
      <c r="I35" s="78"/>
      <c r="J35" s="72"/>
      <c r="K35" s="91"/>
      <c r="L35" s="78"/>
      <c r="M35" s="72"/>
      <c r="N35" s="91"/>
      <c r="O35" s="104">
        <f t="shared" si="0"/>
        <v>0</v>
      </c>
      <c r="P35" s="122">
        <f t="shared" si="1"/>
        <v>0</v>
      </c>
    </row>
    <row r="36" spans="1:16" ht="19.5" thickBot="1" x14ac:dyDescent="0.45">
      <c r="A36" s="54">
        <f>'様式2(一覧)'!A36</f>
        <v>29</v>
      </c>
      <c r="B36" s="55">
        <f>'様式2(一覧)'!B36</f>
        <v>0</v>
      </c>
      <c r="C36" s="73"/>
      <c r="D36" s="74"/>
      <c r="E36" s="92"/>
      <c r="F36" s="79"/>
      <c r="G36" s="74"/>
      <c r="H36" s="92"/>
      <c r="I36" s="79"/>
      <c r="J36" s="74"/>
      <c r="K36" s="94"/>
      <c r="L36" s="79"/>
      <c r="M36" s="74"/>
      <c r="N36" s="92"/>
      <c r="O36" s="105">
        <f t="shared" si="0"/>
        <v>0</v>
      </c>
      <c r="P36" s="123">
        <f t="shared" si="1"/>
        <v>0</v>
      </c>
    </row>
    <row r="37" spans="1:16" ht="77.25" customHeight="1" x14ac:dyDescent="0.4">
      <c r="A37" s="346" t="s">
        <v>145</v>
      </c>
      <c r="B37" s="347"/>
      <c r="C37" s="348"/>
      <c r="D37" s="348"/>
      <c r="E37" s="348"/>
      <c r="F37" s="348"/>
      <c r="G37" s="348"/>
      <c r="H37" s="348"/>
      <c r="I37" s="348"/>
      <c r="J37" s="348"/>
      <c r="K37" s="348"/>
      <c r="L37" s="348"/>
      <c r="M37" s="348"/>
      <c r="N37" s="348"/>
    </row>
    <row r="38" spans="1:16" x14ac:dyDescent="0.4">
      <c r="A38" s="352" t="s">
        <v>111</v>
      </c>
      <c r="B38" s="353"/>
      <c r="C38" s="353"/>
      <c r="D38" s="353"/>
      <c r="E38" s="353"/>
      <c r="F38" s="353"/>
      <c r="G38" s="353"/>
      <c r="H38" s="353"/>
      <c r="I38" s="353"/>
      <c r="J38" s="353"/>
      <c r="K38" s="353"/>
      <c r="L38" s="353"/>
      <c r="M38" s="353"/>
      <c r="N38" s="353"/>
    </row>
    <row r="39" spans="1:16" x14ac:dyDescent="0.4">
      <c r="A39" s="353"/>
      <c r="B39" s="353"/>
      <c r="C39" s="353"/>
      <c r="D39" s="353"/>
      <c r="E39" s="353"/>
      <c r="F39" s="353"/>
      <c r="G39" s="353"/>
      <c r="H39" s="353"/>
      <c r="I39" s="353"/>
      <c r="J39" s="353"/>
      <c r="K39" s="353"/>
      <c r="L39" s="353"/>
      <c r="M39" s="353"/>
      <c r="N39" s="353"/>
    </row>
  </sheetData>
  <mergeCells count="5">
    <mergeCell ref="J1:M1"/>
    <mergeCell ref="A37:N37"/>
    <mergeCell ref="C4:P4"/>
    <mergeCell ref="A38:N39"/>
    <mergeCell ref="J2:M2"/>
  </mergeCells>
  <phoneticPr fontId="1"/>
  <pageMargins left="0.70866141732283472" right="0.31496062992125984" top="0.35433070866141736" bottom="0.35433070866141736" header="0.31496062992125984" footer="0.31496062992125984"/>
  <pageSetup paperSize="8" scale="83" orientation="landscape" cellComments="asDisplayed"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選択肢!$A$1:$A$5</xm:f>
          </x14:formula1>
          <xm:sqref>C7:C36 F7:F36 I7:I36 L7:L36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39"/>
  <sheetViews>
    <sheetView tabSelected="1" topLeftCell="A4" zoomScale="75" zoomScaleNormal="75" workbookViewId="0">
      <selection activeCell="H9" sqref="H9"/>
    </sheetView>
  </sheetViews>
  <sheetFormatPr defaultRowHeight="18.75" outlineLevelCol="1" x14ac:dyDescent="0.4"/>
  <cols>
    <col min="1" max="1" width="13.5" customWidth="1"/>
    <col min="2" max="2" width="17.5" customWidth="1"/>
    <col min="3" max="3" width="24.625" style="1" customWidth="1"/>
    <col min="4" max="4" width="18.375" style="1" customWidth="1"/>
    <col min="5" max="5" width="16.25" style="1" customWidth="1"/>
    <col min="6" max="6" width="12.125" style="1" customWidth="1"/>
    <col min="8" max="8" width="12.375" customWidth="1"/>
    <col min="9" max="9" width="24.625" style="1" customWidth="1"/>
    <col min="10" max="10" width="18.375" style="1" customWidth="1"/>
    <col min="11" max="11" width="18" style="1" customWidth="1"/>
    <col min="12" max="12" width="12.25" style="1" customWidth="1"/>
    <col min="13" max="13" width="9" customWidth="1"/>
    <col min="14" max="14" width="12.75" customWidth="1"/>
    <col min="15" max="15" width="24.625" style="1" hidden="1" customWidth="1" outlineLevel="1"/>
    <col min="16" max="16" width="18.375" style="1" hidden="1" customWidth="1" outlineLevel="1"/>
    <col min="17" max="17" width="18" style="1" hidden="1" customWidth="1" outlineLevel="1"/>
    <col min="18" max="18" width="12.125" style="1" hidden="1" customWidth="1" outlineLevel="1"/>
    <col min="19" max="19" width="9" hidden="1" customWidth="1" outlineLevel="1"/>
    <col min="20" max="20" width="12.375" hidden="1" customWidth="1" outlineLevel="1"/>
    <col min="21" max="21" width="24.625" style="1" hidden="1" customWidth="1" outlineLevel="1"/>
    <col min="22" max="22" width="18.375" style="1" hidden="1" customWidth="1" outlineLevel="1"/>
    <col min="23" max="23" width="18" style="1" hidden="1" customWidth="1" outlineLevel="1"/>
    <col min="24" max="24" width="12.125" style="1" hidden="1" customWidth="1" outlineLevel="1"/>
    <col min="25" max="25" width="9" hidden="1" customWidth="1" outlineLevel="1"/>
    <col min="26" max="26" width="12.125" hidden="1" customWidth="1" outlineLevel="1"/>
    <col min="27" max="27" width="24.625" style="1" hidden="1" customWidth="1" outlineLevel="1"/>
    <col min="28" max="28" width="18.375" style="1" hidden="1" customWidth="1" outlineLevel="1"/>
    <col min="29" max="29" width="18" style="1" hidden="1" customWidth="1" outlineLevel="1"/>
    <col min="30" max="30" width="12.125" style="1" hidden="1" customWidth="1" outlineLevel="1"/>
    <col min="31" max="31" width="9" hidden="1" customWidth="1" outlineLevel="1"/>
    <col min="32" max="32" width="13.125" hidden="1" customWidth="1" outlineLevel="1"/>
    <col min="33" max="33" width="24.625" style="1" hidden="1" customWidth="1" outlineLevel="1"/>
    <col min="34" max="34" width="18.375" style="1" hidden="1" customWidth="1" outlineLevel="1"/>
    <col min="35" max="35" width="18" style="1" hidden="1" customWidth="1" outlineLevel="1"/>
    <col min="36" max="36" width="12.25" style="1" hidden="1" customWidth="1" outlineLevel="1"/>
    <col min="37" max="37" width="9" hidden="1" customWidth="1" outlineLevel="1"/>
    <col min="38" max="38" width="12.25" hidden="1" customWidth="1" outlineLevel="1"/>
    <col min="39" max="39" width="9" customWidth="1" collapsed="1"/>
    <col min="40" max="40" width="13.875" customWidth="1"/>
  </cols>
  <sheetData>
    <row r="1" spans="1:40" ht="25.5" x14ac:dyDescent="0.5">
      <c r="A1" t="s">
        <v>59</v>
      </c>
      <c r="C1" s="38" t="s">
        <v>97</v>
      </c>
      <c r="D1"/>
      <c r="E1"/>
      <c r="F1"/>
      <c r="I1" s="43" t="s">
        <v>24</v>
      </c>
      <c r="J1" s="336" t="str">
        <f>'様式2(一覧)'!N1</f>
        <v>記載例小規模園</v>
      </c>
      <c r="K1" s="354"/>
      <c r="L1" s="354"/>
      <c r="M1" s="280"/>
      <c r="N1" s="98"/>
      <c r="Q1" s="76"/>
      <c r="R1" s="76"/>
    </row>
    <row r="2" spans="1:40" ht="55.5" customHeight="1" x14ac:dyDescent="0.5">
      <c r="C2" s="38"/>
      <c r="D2" s="48" t="s">
        <v>47</v>
      </c>
      <c r="E2" s="127">
        <f>'様式2(一覧)'!$K$2</f>
        <v>5</v>
      </c>
      <c r="F2" s="127"/>
      <c r="G2" s="38" t="s">
        <v>48</v>
      </c>
      <c r="H2" s="38"/>
      <c r="I2" s="43" t="s">
        <v>127</v>
      </c>
      <c r="J2" s="336" t="str">
        <f>'様式2(一覧)'!N2</f>
        <v>小規模保育事業所（Ａ型）</v>
      </c>
      <c r="K2" s="354"/>
      <c r="L2" s="354"/>
      <c r="M2" s="280"/>
    </row>
    <row r="3" spans="1:40" ht="19.5" thickBot="1" x14ac:dyDescent="0.45"/>
    <row r="4" spans="1:40" s="18" customFormat="1" ht="43.5" customHeight="1" x14ac:dyDescent="0.4">
      <c r="A4" s="56" t="s">
        <v>43</v>
      </c>
      <c r="B4" s="57" t="s">
        <v>1</v>
      </c>
      <c r="C4" s="355" t="s">
        <v>70</v>
      </c>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350"/>
      <c r="AM4" s="350"/>
      <c r="AN4" s="351"/>
    </row>
    <row r="5" spans="1:40" s="19" customFormat="1" hidden="1" x14ac:dyDescent="0.4">
      <c r="A5" s="99"/>
      <c r="B5" s="108"/>
      <c r="C5" s="25"/>
      <c r="D5" s="24"/>
      <c r="E5" s="24"/>
      <c r="F5" s="24"/>
      <c r="G5" s="23"/>
      <c r="H5" s="23"/>
      <c r="I5" s="24"/>
      <c r="J5" s="24"/>
      <c r="K5" s="24"/>
      <c r="L5" s="24"/>
      <c r="M5" s="23"/>
      <c r="N5" s="23"/>
      <c r="O5" s="24"/>
      <c r="P5" s="24"/>
      <c r="Q5" s="24"/>
      <c r="R5" s="24"/>
      <c r="S5" s="23"/>
      <c r="T5" s="23"/>
      <c r="U5" s="24"/>
      <c r="V5" s="24"/>
      <c r="W5" s="24"/>
      <c r="X5" s="24"/>
      <c r="Y5" s="23"/>
      <c r="Z5" s="23"/>
      <c r="AA5" s="24"/>
      <c r="AB5" s="24"/>
      <c r="AC5" s="24"/>
      <c r="AD5" s="24"/>
      <c r="AE5" s="23"/>
      <c r="AF5" s="23"/>
      <c r="AG5" s="24"/>
      <c r="AH5" s="24"/>
      <c r="AI5" s="24"/>
      <c r="AJ5" s="24"/>
      <c r="AK5" s="23"/>
      <c r="AL5" s="23"/>
      <c r="AM5" s="23"/>
      <c r="AN5" s="26"/>
    </row>
    <row r="6" spans="1:40" s="77" customFormat="1" ht="38.25" thickBot="1" x14ac:dyDescent="0.45">
      <c r="A6" s="100" t="s">
        <v>62</v>
      </c>
      <c r="B6" s="96" t="s">
        <v>64</v>
      </c>
      <c r="C6" s="70" t="s">
        <v>20</v>
      </c>
      <c r="D6" s="80" t="s">
        <v>21</v>
      </c>
      <c r="E6" s="80" t="s">
        <v>22</v>
      </c>
      <c r="F6" s="188" t="s">
        <v>116</v>
      </c>
      <c r="G6" s="97" t="s">
        <v>4</v>
      </c>
      <c r="H6" s="106" t="s">
        <v>71</v>
      </c>
      <c r="I6" s="107" t="s">
        <v>20</v>
      </c>
      <c r="J6" s="80" t="s">
        <v>21</v>
      </c>
      <c r="K6" s="80" t="s">
        <v>22</v>
      </c>
      <c r="L6" s="188" t="s">
        <v>116</v>
      </c>
      <c r="M6" s="97" t="s">
        <v>4</v>
      </c>
      <c r="N6" s="106" t="s">
        <v>71</v>
      </c>
      <c r="O6" s="75" t="s">
        <v>20</v>
      </c>
      <c r="P6" s="80" t="s">
        <v>21</v>
      </c>
      <c r="Q6" s="80" t="s">
        <v>22</v>
      </c>
      <c r="R6" s="188" t="s">
        <v>116</v>
      </c>
      <c r="S6" s="97" t="s">
        <v>4</v>
      </c>
      <c r="T6" s="106" t="s">
        <v>71</v>
      </c>
      <c r="U6" s="75" t="s">
        <v>20</v>
      </c>
      <c r="V6" s="80" t="s">
        <v>21</v>
      </c>
      <c r="W6" s="80" t="s">
        <v>22</v>
      </c>
      <c r="X6" s="188" t="s">
        <v>116</v>
      </c>
      <c r="Y6" s="97" t="s">
        <v>4</v>
      </c>
      <c r="Z6" s="106" t="s">
        <v>71</v>
      </c>
      <c r="AA6" s="75" t="s">
        <v>20</v>
      </c>
      <c r="AB6" s="80" t="s">
        <v>21</v>
      </c>
      <c r="AC6" s="80" t="s">
        <v>22</v>
      </c>
      <c r="AD6" s="188" t="s">
        <v>116</v>
      </c>
      <c r="AE6" s="97" t="s">
        <v>4</v>
      </c>
      <c r="AF6" s="106" t="s">
        <v>71</v>
      </c>
      <c r="AG6" s="75" t="s">
        <v>20</v>
      </c>
      <c r="AH6" s="80" t="s">
        <v>21</v>
      </c>
      <c r="AI6" s="80" t="s">
        <v>22</v>
      </c>
      <c r="AJ6" s="188" t="s">
        <v>116</v>
      </c>
      <c r="AK6" s="97" t="s">
        <v>4</v>
      </c>
      <c r="AL6" s="106" t="s">
        <v>71</v>
      </c>
      <c r="AM6" s="102" t="s">
        <v>67</v>
      </c>
      <c r="AN6" s="111" t="s">
        <v>72</v>
      </c>
    </row>
    <row r="7" spans="1:40" ht="19.5" thickTop="1" x14ac:dyDescent="0.4">
      <c r="A7" s="53">
        <f>'様式2(一覧)'!A7</f>
        <v>0</v>
      </c>
      <c r="B7" s="112" t="str">
        <f>'様式2(一覧)'!B7</f>
        <v>（例）記載例　太郎</v>
      </c>
      <c r="C7" s="189" t="s">
        <v>73</v>
      </c>
      <c r="D7" s="190" t="s">
        <v>11</v>
      </c>
      <c r="E7" s="190" t="s">
        <v>75</v>
      </c>
      <c r="F7" s="190"/>
      <c r="G7" s="191">
        <v>10</v>
      </c>
      <c r="H7" s="192">
        <v>0</v>
      </c>
      <c r="I7" s="193" t="s">
        <v>77</v>
      </c>
      <c r="J7" s="190" t="s">
        <v>74</v>
      </c>
      <c r="K7" s="190" t="s">
        <v>76</v>
      </c>
      <c r="L7" s="190" t="s">
        <v>120</v>
      </c>
      <c r="M7" s="191">
        <v>4</v>
      </c>
      <c r="N7" s="192">
        <v>4</v>
      </c>
      <c r="O7" s="193"/>
      <c r="P7" s="190"/>
      <c r="Q7" s="190"/>
      <c r="R7" s="190"/>
      <c r="S7" s="191"/>
      <c r="T7" s="192"/>
      <c r="U7" s="193"/>
      <c r="V7" s="190"/>
      <c r="W7" s="190"/>
      <c r="X7" s="190"/>
      <c r="Y7" s="191"/>
      <c r="Z7" s="192"/>
      <c r="AA7" s="193"/>
      <c r="AB7" s="190"/>
      <c r="AC7" s="190"/>
      <c r="AD7" s="190"/>
      <c r="AE7" s="191"/>
      <c r="AF7" s="192"/>
      <c r="AG7" s="193"/>
      <c r="AH7" s="190"/>
      <c r="AI7" s="190"/>
      <c r="AJ7" s="190"/>
      <c r="AK7" s="191"/>
      <c r="AL7" s="192"/>
      <c r="AM7" s="103">
        <f>G7+M7+S7+Y7+AE7+AK7</f>
        <v>14</v>
      </c>
      <c r="AN7" s="113">
        <f>H7+N7+T7+Z7+AF7+AL7</f>
        <v>4</v>
      </c>
    </row>
    <row r="8" spans="1:40" x14ac:dyDescent="0.4">
      <c r="A8" s="28">
        <f>'様式2(一覧)'!A8</f>
        <v>1</v>
      </c>
      <c r="B8" s="109" t="str">
        <f>'様式2(一覧)'!B8</f>
        <v>c</v>
      </c>
      <c r="C8" s="194"/>
      <c r="D8" s="195"/>
      <c r="E8" s="195"/>
      <c r="F8" s="195"/>
      <c r="G8" s="196"/>
      <c r="H8" s="197"/>
      <c r="I8" s="172"/>
      <c r="J8" s="195"/>
      <c r="K8" s="195"/>
      <c r="L8" s="195"/>
      <c r="M8" s="196"/>
      <c r="N8" s="197"/>
      <c r="O8" s="172"/>
      <c r="P8" s="195"/>
      <c r="Q8" s="195"/>
      <c r="R8" s="195"/>
      <c r="S8" s="196"/>
      <c r="T8" s="197"/>
      <c r="U8" s="172"/>
      <c r="V8" s="195"/>
      <c r="W8" s="195"/>
      <c r="X8" s="195"/>
      <c r="Y8" s="196"/>
      <c r="Z8" s="197"/>
      <c r="AA8" s="172"/>
      <c r="AB8" s="195"/>
      <c r="AC8" s="195"/>
      <c r="AD8" s="195"/>
      <c r="AE8" s="196"/>
      <c r="AF8" s="197"/>
      <c r="AG8" s="172"/>
      <c r="AH8" s="195"/>
      <c r="AI8" s="195"/>
      <c r="AJ8" s="195"/>
      <c r="AK8" s="196"/>
      <c r="AL8" s="197"/>
      <c r="AM8" s="104">
        <f t="shared" ref="AM8:AM36" si="0">G8+M8+S8+Y8+AE8+AK8</f>
        <v>0</v>
      </c>
      <c r="AN8" s="113">
        <f t="shared" ref="AN8:AN36" si="1">H8+N8+T8+Z8+AF8+AL8</f>
        <v>0</v>
      </c>
    </row>
    <row r="9" spans="1:40" x14ac:dyDescent="0.4">
      <c r="A9" s="28">
        <f>'様式2(一覧)'!A9</f>
        <v>2</v>
      </c>
      <c r="B9" s="109" t="str">
        <f>'様式2(一覧)'!B9</f>
        <v>d</v>
      </c>
      <c r="C9" s="194"/>
      <c r="D9" s="195"/>
      <c r="E9" s="195"/>
      <c r="F9" s="195"/>
      <c r="G9" s="196"/>
      <c r="H9" s="197"/>
      <c r="I9" s="172"/>
      <c r="J9" s="195"/>
      <c r="K9" s="195"/>
      <c r="L9" s="195"/>
      <c r="M9" s="196"/>
      <c r="N9" s="197"/>
      <c r="O9" s="172"/>
      <c r="P9" s="195"/>
      <c r="Q9" s="195"/>
      <c r="R9" s="195"/>
      <c r="S9" s="196"/>
      <c r="T9" s="197"/>
      <c r="U9" s="172"/>
      <c r="V9" s="195"/>
      <c r="W9" s="195"/>
      <c r="X9" s="195"/>
      <c r="Y9" s="196"/>
      <c r="Z9" s="197"/>
      <c r="AA9" s="172"/>
      <c r="AB9" s="195"/>
      <c r="AC9" s="195"/>
      <c r="AD9" s="195"/>
      <c r="AE9" s="196"/>
      <c r="AF9" s="197"/>
      <c r="AG9" s="172"/>
      <c r="AH9" s="195"/>
      <c r="AI9" s="195"/>
      <c r="AJ9" s="195"/>
      <c r="AK9" s="196"/>
      <c r="AL9" s="197"/>
      <c r="AM9" s="104">
        <f t="shared" si="0"/>
        <v>0</v>
      </c>
      <c r="AN9" s="113">
        <f t="shared" si="1"/>
        <v>0</v>
      </c>
    </row>
    <row r="10" spans="1:40" x14ac:dyDescent="0.4">
      <c r="A10" s="28">
        <f>'様式2(一覧)'!A10</f>
        <v>3</v>
      </c>
      <c r="B10" s="109" t="str">
        <f>'様式2(一覧)'!B10</f>
        <v>e</v>
      </c>
      <c r="C10" s="194"/>
      <c r="D10" s="195"/>
      <c r="E10" s="195"/>
      <c r="F10" s="195"/>
      <c r="G10" s="196"/>
      <c r="H10" s="197"/>
      <c r="I10" s="172"/>
      <c r="J10" s="195"/>
      <c r="K10" s="195"/>
      <c r="L10" s="195"/>
      <c r="M10" s="196"/>
      <c r="N10" s="197"/>
      <c r="O10" s="172"/>
      <c r="P10" s="195"/>
      <c r="Q10" s="195"/>
      <c r="R10" s="195"/>
      <c r="S10" s="196"/>
      <c r="T10" s="197"/>
      <c r="U10" s="172"/>
      <c r="V10" s="195"/>
      <c r="W10" s="195"/>
      <c r="X10" s="195"/>
      <c r="Y10" s="196"/>
      <c r="Z10" s="197"/>
      <c r="AA10" s="172"/>
      <c r="AB10" s="195"/>
      <c r="AC10" s="195"/>
      <c r="AD10" s="195"/>
      <c r="AE10" s="196"/>
      <c r="AF10" s="197"/>
      <c r="AG10" s="172"/>
      <c r="AH10" s="195"/>
      <c r="AI10" s="195"/>
      <c r="AJ10" s="195"/>
      <c r="AK10" s="196"/>
      <c r="AL10" s="197"/>
      <c r="AM10" s="104">
        <f t="shared" si="0"/>
        <v>0</v>
      </c>
      <c r="AN10" s="113">
        <f t="shared" si="1"/>
        <v>0</v>
      </c>
    </row>
    <row r="11" spans="1:40" x14ac:dyDescent="0.4">
      <c r="A11" s="28">
        <f>'様式2(一覧)'!A11</f>
        <v>4</v>
      </c>
      <c r="B11" s="109" t="str">
        <f>'様式2(一覧)'!B11</f>
        <v>f</v>
      </c>
      <c r="C11" s="194"/>
      <c r="D11" s="195"/>
      <c r="E11" s="195"/>
      <c r="F11" s="195"/>
      <c r="G11" s="196"/>
      <c r="H11" s="197"/>
      <c r="I11" s="172"/>
      <c r="J11" s="195"/>
      <c r="K11" s="195"/>
      <c r="L11" s="195"/>
      <c r="M11" s="196"/>
      <c r="N11" s="197"/>
      <c r="O11" s="172"/>
      <c r="P11" s="195"/>
      <c r="Q11" s="195"/>
      <c r="R11" s="195"/>
      <c r="S11" s="196"/>
      <c r="T11" s="197"/>
      <c r="U11" s="172"/>
      <c r="V11" s="195"/>
      <c r="W11" s="195"/>
      <c r="X11" s="195"/>
      <c r="Y11" s="196"/>
      <c r="Z11" s="197"/>
      <c r="AA11" s="172"/>
      <c r="AB11" s="195"/>
      <c r="AC11" s="195"/>
      <c r="AD11" s="195"/>
      <c r="AE11" s="196"/>
      <c r="AF11" s="197"/>
      <c r="AG11" s="172"/>
      <c r="AH11" s="195"/>
      <c r="AI11" s="195"/>
      <c r="AJ11" s="195"/>
      <c r="AK11" s="196"/>
      <c r="AL11" s="197"/>
      <c r="AM11" s="104">
        <f t="shared" si="0"/>
        <v>0</v>
      </c>
      <c r="AN11" s="113">
        <f t="shared" si="1"/>
        <v>0</v>
      </c>
    </row>
    <row r="12" spans="1:40" x14ac:dyDescent="0.4">
      <c r="A12" s="28">
        <f>'様式2(一覧)'!A12</f>
        <v>5</v>
      </c>
      <c r="B12" s="109" t="str">
        <f>'様式2(一覧)'!B12</f>
        <v>g</v>
      </c>
      <c r="C12" s="194"/>
      <c r="D12" s="195"/>
      <c r="E12" s="195"/>
      <c r="F12" s="195"/>
      <c r="G12" s="196"/>
      <c r="H12" s="197"/>
      <c r="I12" s="172"/>
      <c r="J12" s="195"/>
      <c r="K12" s="195"/>
      <c r="L12" s="195"/>
      <c r="M12" s="196"/>
      <c r="N12" s="197"/>
      <c r="O12" s="172"/>
      <c r="P12" s="195"/>
      <c r="Q12" s="195"/>
      <c r="R12" s="195"/>
      <c r="S12" s="196"/>
      <c r="T12" s="197"/>
      <c r="U12" s="172"/>
      <c r="V12" s="195"/>
      <c r="W12" s="195"/>
      <c r="X12" s="195"/>
      <c r="Y12" s="196"/>
      <c r="Z12" s="197"/>
      <c r="AA12" s="172"/>
      <c r="AB12" s="195"/>
      <c r="AC12" s="195"/>
      <c r="AD12" s="195"/>
      <c r="AE12" s="196"/>
      <c r="AF12" s="197"/>
      <c r="AG12" s="172"/>
      <c r="AH12" s="195"/>
      <c r="AI12" s="195"/>
      <c r="AJ12" s="195"/>
      <c r="AK12" s="196"/>
      <c r="AL12" s="197"/>
      <c r="AM12" s="104">
        <f t="shared" si="0"/>
        <v>0</v>
      </c>
      <c r="AN12" s="113">
        <f t="shared" si="1"/>
        <v>0</v>
      </c>
    </row>
    <row r="13" spans="1:40" x14ac:dyDescent="0.4">
      <c r="A13" s="28">
        <f>'様式2(一覧)'!A13</f>
        <v>6</v>
      </c>
      <c r="B13" s="109" t="str">
        <f>'様式2(一覧)'!B13</f>
        <v>k</v>
      </c>
      <c r="C13" s="194" t="s">
        <v>168</v>
      </c>
      <c r="D13" s="195" t="s">
        <v>15</v>
      </c>
      <c r="E13" s="195" t="s">
        <v>167</v>
      </c>
      <c r="F13" s="195" t="s">
        <v>120</v>
      </c>
      <c r="G13" s="196">
        <v>4</v>
      </c>
      <c r="H13" s="197"/>
      <c r="I13" s="172"/>
      <c r="J13" s="195"/>
      <c r="K13" s="195"/>
      <c r="L13" s="195"/>
      <c r="M13" s="196"/>
      <c r="N13" s="197"/>
      <c r="O13" s="172"/>
      <c r="P13" s="195"/>
      <c r="Q13" s="195"/>
      <c r="R13" s="195"/>
      <c r="S13" s="196"/>
      <c r="T13" s="197"/>
      <c r="U13" s="172"/>
      <c r="V13" s="195"/>
      <c r="W13" s="195"/>
      <c r="X13" s="195"/>
      <c r="Y13" s="196"/>
      <c r="Z13" s="197"/>
      <c r="AA13" s="172"/>
      <c r="AB13" s="195"/>
      <c r="AC13" s="195"/>
      <c r="AD13" s="195"/>
      <c r="AE13" s="196"/>
      <c r="AF13" s="197"/>
      <c r="AG13" s="172"/>
      <c r="AH13" s="195"/>
      <c r="AI13" s="195"/>
      <c r="AJ13" s="195"/>
      <c r="AK13" s="196"/>
      <c r="AL13" s="197"/>
      <c r="AM13" s="104">
        <f t="shared" si="0"/>
        <v>4</v>
      </c>
      <c r="AN13" s="113">
        <f t="shared" si="1"/>
        <v>0</v>
      </c>
    </row>
    <row r="14" spans="1:40" x14ac:dyDescent="0.4">
      <c r="A14" s="28">
        <f>'様式2(一覧)'!A14</f>
        <v>7</v>
      </c>
      <c r="B14" s="109" t="str">
        <f>'様式2(一覧)'!B14</f>
        <v>l</v>
      </c>
      <c r="C14" s="194" t="s">
        <v>168</v>
      </c>
      <c r="D14" s="195" t="s">
        <v>15</v>
      </c>
      <c r="E14" s="195" t="s">
        <v>167</v>
      </c>
      <c r="F14" s="195" t="s">
        <v>120</v>
      </c>
      <c r="G14" s="196">
        <v>4</v>
      </c>
      <c r="H14" s="197"/>
      <c r="I14" s="172"/>
      <c r="J14" s="195"/>
      <c r="K14" s="195"/>
      <c r="L14" s="195"/>
      <c r="M14" s="196"/>
      <c r="N14" s="197"/>
      <c r="O14" s="172"/>
      <c r="P14" s="195"/>
      <c r="Q14" s="195"/>
      <c r="R14" s="195"/>
      <c r="S14" s="196"/>
      <c r="T14" s="197"/>
      <c r="U14" s="172"/>
      <c r="V14" s="195"/>
      <c r="W14" s="195"/>
      <c r="X14" s="195"/>
      <c r="Y14" s="196"/>
      <c r="Z14" s="197"/>
      <c r="AA14" s="172"/>
      <c r="AB14" s="195"/>
      <c r="AC14" s="195"/>
      <c r="AD14" s="195"/>
      <c r="AE14" s="196"/>
      <c r="AF14" s="197"/>
      <c r="AG14" s="172"/>
      <c r="AH14" s="195"/>
      <c r="AI14" s="195"/>
      <c r="AJ14" s="195"/>
      <c r="AK14" s="196"/>
      <c r="AL14" s="197"/>
      <c r="AM14" s="104">
        <f t="shared" si="0"/>
        <v>4</v>
      </c>
      <c r="AN14" s="113">
        <f t="shared" si="1"/>
        <v>0</v>
      </c>
    </row>
    <row r="15" spans="1:40" x14ac:dyDescent="0.4">
      <c r="A15" s="28">
        <f>'様式2(一覧)'!A15</f>
        <v>8</v>
      </c>
      <c r="B15" s="109" t="str">
        <f>'様式2(一覧)'!B15</f>
        <v>p</v>
      </c>
      <c r="C15" s="194"/>
      <c r="D15" s="195"/>
      <c r="E15" s="195"/>
      <c r="F15" s="195"/>
      <c r="G15" s="196"/>
      <c r="H15" s="197"/>
      <c r="I15" s="172"/>
      <c r="J15" s="195"/>
      <c r="K15" s="195"/>
      <c r="L15" s="195"/>
      <c r="M15" s="196"/>
      <c r="N15" s="197"/>
      <c r="O15" s="172"/>
      <c r="P15" s="195"/>
      <c r="Q15" s="195"/>
      <c r="R15" s="195"/>
      <c r="S15" s="196"/>
      <c r="T15" s="197"/>
      <c r="U15" s="172"/>
      <c r="V15" s="195"/>
      <c r="W15" s="195"/>
      <c r="X15" s="195"/>
      <c r="Y15" s="196"/>
      <c r="Z15" s="197"/>
      <c r="AA15" s="172"/>
      <c r="AB15" s="195"/>
      <c r="AC15" s="195"/>
      <c r="AD15" s="195"/>
      <c r="AE15" s="196"/>
      <c r="AF15" s="197"/>
      <c r="AG15" s="172"/>
      <c r="AH15" s="195"/>
      <c r="AI15" s="195"/>
      <c r="AJ15" s="195"/>
      <c r="AK15" s="196"/>
      <c r="AL15" s="197"/>
      <c r="AM15" s="104">
        <f t="shared" si="0"/>
        <v>0</v>
      </c>
      <c r="AN15" s="113">
        <f t="shared" si="1"/>
        <v>0</v>
      </c>
    </row>
    <row r="16" spans="1:40" x14ac:dyDescent="0.4">
      <c r="A16" s="28">
        <f>'様式2(一覧)'!A16</f>
        <v>9</v>
      </c>
      <c r="B16" s="109">
        <f>'様式2(一覧)'!B16</f>
        <v>0</v>
      </c>
      <c r="C16" s="194"/>
      <c r="D16" s="195"/>
      <c r="E16" s="195"/>
      <c r="F16" s="195"/>
      <c r="G16" s="196"/>
      <c r="H16" s="197"/>
      <c r="I16" s="172"/>
      <c r="J16" s="195"/>
      <c r="K16" s="195"/>
      <c r="L16" s="195"/>
      <c r="M16" s="196"/>
      <c r="N16" s="197"/>
      <c r="O16" s="172"/>
      <c r="P16" s="195"/>
      <c r="Q16" s="195"/>
      <c r="R16" s="195"/>
      <c r="S16" s="196"/>
      <c r="T16" s="197"/>
      <c r="U16" s="172"/>
      <c r="V16" s="195"/>
      <c r="W16" s="195"/>
      <c r="X16" s="195"/>
      <c r="Y16" s="196"/>
      <c r="Z16" s="197"/>
      <c r="AA16" s="172"/>
      <c r="AB16" s="195"/>
      <c r="AC16" s="195"/>
      <c r="AD16" s="195"/>
      <c r="AE16" s="196"/>
      <c r="AF16" s="197"/>
      <c r="AG16" s="172"/>
      <c r="AH16" s="195"/>
      <c r="AI16" s="195"/>
      <c r="AJ16" s="195"/>
      <c r="AK16" s="196"/>
      <c r="AL16" s="197"/>
      <c r="AM16" s="104">
        <f t="shared" si="0"/>
        <v>0</v>
      </c>
      <c r="AN16" s="113">
        <f t="shared" si="1"/>
        <v>0</v>
      </c>
    </row>
    <row r="17" spans="1:40" x14ac:dyDescent="0.4">
      <c r="A17" s="28">
        <f>'様式2(一覧)'!A17</f>
        <v>10</v>
      </c>
      <c r="B17" s="109">
        <f>'様式2(一覧)'!B17</f>
        <v>0</v>
      </c>
      <c r="C17" s="194"/>
      <c r="D17" s="195"/>
      <c r="E17" s="195"/>
      <c r="F17" s="195"/>
      <c r="G17" s="196"/>
      <c r="H17" s="197"/>
      <c r="I17" s="172"/>
      <c r="J17" s="195"/>
      <c r="K17" s="195"/>
      <c r="L17" s="195"/>
      <c r="M17" s="196"/>
      <c r="N17" s="197"/>
      <c r="O17" s="172"/>
      <c r="P17" s="195"/>
      <c r="Q17" s="195"/>
      <c r="R17" s="195"/>
      <c r="S17" s="196"/>
      <c r="T17" s="197"/>
      <c r="U17" s="172"/>
      <c r="V17" s="195"/>
      <c r="W17" s="195"/>
      <c r="X17" s="195"/>
      <c r="Y17" s="196"/>
      <c r="Z17" s="197"/>
      <c r="AA17" s="172"/>
      <c r="AB17" s="195"/>
      <c r="AC17" s="195"/>
      <c r="AD17" s="195"/>
      <c r="AE17" s="196"/>
      <c r="AF17" s="197"/>
      <c r="AG17" s="172"/>
      <c r="AH17" s="195"/>
      <c r="AI17" s="195"/>
      <c r="AJ17" s="195"/>
      <c r="AK17" s="196"/>
      <c r="AL17" s="197"/>
      <c r="AM17" s="104">
        <f t="shared" si="0"/>
        <v>0</v>
      </c>
      <c r="AN17" s="113">
        <f t="shared" si="1"/>
        <v>0</v>
      </c>
    </row>
    <row r="18" spans="1:40" x14ac:dyDescent="0.4">
      <c r="A18" s="28">
        <f>'様式2(一覧)'!A18</f>
        <v>11</v>
      </c>
      <c r="B18" s="109">
        <f>'様式2(一覧)'!B18</f>
        <v>0</v>
      </c>
      <c r="C18" s="194"/>
      <c r="D18" s="195"/>
      <c r="E18" s="195"/>
      <c r="F18" s="195"/>
      <c r="G18" s="196"/>
      <c r="H18" s="197"/>
      <c r="I18" s="172"/>
      <c r="J18" s="195"/>
      <c r="K18" s="195"/>
      <c r="L18" s="195"/>
      <c r="M18" s="196"/>
      <c r="N18" s="197"/>
      <c r="O18" s="172"/>
      <c r="P18" s="195"/>
      <c r="Q18" s="195"/>
      <c r="R18" s="195"/>
      <c r="S18" s="196"/>
      <c r="T18" s="197"/>
      <c r="U18" s="172"/>
      <c r="V18" s="195"/>
      <c r="W18" s="195"/>
      <c r="X18" s="195"/>
      <c r="Y18" s="196"/>
      <c r="Z18" s="197"/>
      <c r="AA18" s="172"/>
      <c r="AB18" s="195"/>
      <c r="AC18" s="195"/>
      <c r="AD18" s="195"/>
      <c r="AE18" s="196"/>
      <c r="AF18" s="197"/>
      <c r="AG18" s="172"/>
      <c r="AH18" s="195"/>
      <c r="AI18" s="195"/>
      <c r="AJ18" s="195"/>
      <c r="AK18" s="196"/>
      <c r="AL18" s="197"/>
      <c r="AM18" s="104">
        <f t="shared" si="0"/>
        <v>0</v>
      </c>
      <c r="AN18" s="113">
        <f t="shared" si="1"/>
        <v>0</v>
      </c>
    </row>
    <row r="19" spans="1:40" x14ac:dyDescent="0.4">
      <c r="A19" s="28">
        <f>'様式2(一覧)'!A19</f>
        <v>12</v>
      </c>
      <c r="B19" s="109">
        <f>'様式2(一覧)'!B19</f>
        <v>0</v>
      </c>
      <c r="C19" s="194"/>
      <c r="D19" s="195"/>
      <c r="E19" s="195"/>
      <c r="F19" s="195"/>
      <c r="G19" s="196"/>
      <c r="H19" s="197"/>
      <c r="I19" s="172"/>
      <c r="J19" s="195"/>
      <c r="K19" s="195"/>
      <c r="L19" s="195"/>
      <c r="M19" s="196"/>
      <c r="N19" s="197"/>
      <c r="O19" s="172"/>
      <c r="P19" s="195"/>
      <c r="Q19" s="195"/>
      <c r="R19" s="195"/>
      <c r="S19" s="196"/>
      <c r="T19" s="197"/>
      <c r="U19" s="172"/>
      <c r="V19" s="195"/>
      <c r="W19" s="195"/>
      <c r="X19" s="195"/>
      <c r="Y19" s="196"/>
      <c r="Z19" s="197"/>
      <c r="AA19" s="172"/>
      <c r="AB19" s="195"/>
      <c r="AC19" s="195"/>
      <c r="AD19" s="195"/>
      <c r="AE19" s="196"/>
      <c r="AF19" s="197"/>
      <c r="AG19" s="172"/>
      <c r="AH19" s="195"/>
      <c r="AI19" s="195"/>
      <c r="AJ19" s="195"/>
      <c r="AK19" s="196"/>
      <c r="AL19" s="197"/>
      <c r="AM19" s="104">
        <f t="shared" si="0"/>
        <v>0</v>
      </c>
      <c r="AN19" s="113">
        <f t="shared" si="1"/>
        <v>0</v>
      </c>
    </row>
    <row r="20" spans="1:40" x14ac:dyDescent="0.4">
      <c r="A20" s="28">
        <f>'様式2(一覧)'!A20</f>
        <v>13</v>
      </c>
      <c r="B20" s="109">
        <f>'様式2(一覧)'!B20</f>
        <v>0</v>
      </c>
      <c r="C20" s="194"/>
      <c r="D20" s="195"/>
      <c r="E20" s="195"/>
      <c r="F20" s="195"/>
      <c r="G20" s="196"/>
      <c r="H20" s="197"/>
      <c r="I20" s="172"/>
      <c r="J20" s="195"/>
      <c r="K20" s="195"/>
      <c r="L20" s="195"/>
      <c r="M20" s="196"/>
      <c r="N20" s="197"/>
      <c r="O20" s="172"/>
      <c r="P20" s="195"/>
      <c r="Q20" s="195"/>
      <c r="R20" s="195"/>
      <c r="S20" s="196"/>
      <c r="T20" s="197"/>
      <c r="U20" s="172"/>
      <c r="V20" s="195"/>
      <c r="W20" s="195"/>
      <c r="X20" s="195"/>
      <c r="Y20" s="196"/>
      <c r="Z20" s="197"/>
      <c r="AA20" s="172"/>
      <c r="AB20" s="195"/>
      <c r="AC20" s="195"/>
      <c r="AD20" s="195"/>
      <c r="AE20" s="196"/>
      <c r="AF20" s="197"/>
      <c r="AG20" s="172"/>
      <c r="AH20" s="195"/>
      <c r="AI20" s="195"/>
      <c r="AJ20" s="195"/>
      <c r="AK20" s="196"/>
      <c r="AL20" s="197"/>
      <c r="AM20" s="104">
        <f t="shared" si="0"/>
        <v>0</v>
      </c>
      <c r="AN20" s="113">
        <f t="shared" si="1"/>
        <v>0</v>
      </c>
    </row>
    <row r="21" spans="1:40" x14ac:dyDescent="0.4">
      <c r="A21" s="28">
        <f>'様式2(一覧)'!A21</f>
        <v>14</v>
      </c>
      <c r="B21" s="109">
        <f>'様式2(一覧)'!B21</f>
        <v>0</v>
      </c>
      <c r="C21" s="194"/>
      <c r="D21" s="195"/>
      <c r="E21" s="195"/>
      <c r="F21" s="195"/>
      <c r="G21" s="196"/>
      <c r="H21" s="197"/>
      <c r="I21" s="172"/>
      <c r="J21" s="195"/>
      <c r="K21" s="195"/>
      <c r="L21" s="195"/>
      <c r="M21" s="196"/>
      <c r="N21" s="197"/>
      <c r="O21" s="172"/>
      <c r="P21" s="195"/>
      <c r="Q21" s="195"/>
      <c r="R21" s="195"/>
      <c r="S21" s="196"/>
      <c r="T21" s="197"/>
      <c r="U21" s="172"/>
      <c r="V21" s="195"/>
      <c r="W21" s="195"/>
      <c r="X21" s="195"/>
      <c r="Y21" s="196"/>
      <c r="Z21" s="197"/>
      <c r="AA21" s="172"/>
      <c r="AB21" s="195"/>
      <c r="AC21" s="195"/>
      <c r="AD21" s="195"/>
      <c r="AE21" s="196"/>
      <c r="AF21" s="197"/>
      <c r="AG21" s="172"/>
      <c r="AH21" s="195"/>
      <c r="AI21" s="195"/>
      <c r="AJ21" s="195"/>
      <c r="AK21" s="196"/>
      <c r="AL21" s="197"/>
      <c r="AM21" s="104">
        <f t="shared" si="0"/>
        <v>0</v>
      </c>
      <c r="AN21" s="113">
        <f t="shared" si="1"/>
        <v>0</v>
      </c>
    </row>
    <row r="22" spans="1:40" x14ac:dyDescent="0.4">
      <c r="A22" s="28">
        <f>'様式2(一覧)'!A22</f>
        <v>15</v>
      </c>
      <c r="B22" s="109">
        <f>'様式2(一覧)'!B22</f>
        <v>0</v>
      </c>
      <c r="C22" s="194"/>
      <c r="D22" s="195"/>
      <c r="E22" s="195"/>
      <c r="F22" s="195"/>
      <c r="G22" s="196"/>
      <c r="H22" s="197"/>
      <c r="I22" s="172"/>
      <c r="J22" s="195"/>
      <c r="K22" s="195"/>
      <c r="L22" s="195"/>
      <c r="M22" s="196"/>
      <c r="N22" s="197"/>
      <c r="O22" s="172"/>
      <c r="P22" s="195"/>
      <c r="Q22" s="195"/>
      <c r="R22" s="195"/>
      <c r="S22" s="196"/>
      <c r="T22" s="197"/>
      <c r="U22" s="172"/>
      <c r="V22" s="195"/>
      <c r="W22" s="195"/>
      <c r="X22" s="195"/>
      <c r="Y22" s="196"/>
      <c r="Z22" s="197"/>
      <c r="AA22" s="172"/>
      <c r="AB22" s="195"/>
      <c r="AC22" s="195"/>
      <c r="AD22" s="195"/>
      <c r="AE22" s="196"/>
      <c r="AF22" s="197"/>
      <c r="AG22" s="172"/>
      <c r="AH22" s="195"/>
      <c r="AI22" s="195"/>
      <c r="AJ22" s="195"/>
      <c r="AK22" s="196"/>
      <c r="AL22" s="197"/>
      <c r="AM22" s="104">
        <f t="shared" si="0"/>
        <v>0</v>
      </c>
      <c r="AN22" s="113">
        <f t="shared" si="1"/>
        <v>0</v>
      </c>
    </row>
    <row r="23" spans="1:40" x14ac:dyDescent="0.4">
      <c r="A23" s="28">
        <f>'様式2(一覧)'!A23</f>
        <v>16</v>
      </c>
      <c r="B23" s="109">
        <f>'様式2(一覧)'!B23</f>
        <v>0</v>
      </c>
      <c r="C23" s="194"/>
      <c r="D23" s="195"/>
      <c r="E23" s="195"/>
      <c r="F23" s="195"/>
      <c r="G23" s="196"/>
      <c r="H23" s="197"/>
      <c r="I23" s="172"/>
      <c r="J23" s="195"/>
      <c r="K23" s="195"/>
      <c r="L23" s="195"/>
      <c r="M23" s="196"/>
      <c r="N23" s="197"/>
      <c r="O23" s="172"/>
      <c r="P23" s="195"/>
      <c r="Q23" s="195"/>
      <c r="R23" s="195"/>
      <c r="S23" s="196"/>
      <c r="T23" s="197"/>
      <c r="U23" s="172"/>
      <c r="V23" s="195"/>
      <c r="W23" s="195"/>
      <c r="X23" s="195"/>
      <c r="Y23" s="196"/>
      <c r="Z23" s="197"/>
      <c r="AA23" s="172"/>
      <c r="AB23" s="195"/>
      <c r="AC23" s="195"/>
      <c r="AD23" s="195"/>
      <c r="AE23" s="196"/>
      <c r="AF23" s="197"/>
      <c r="AG23" s="172"/>
      <c r="AH23" s="195"/>
      <c r="AI23" s="195"/>
      <c r="AJ23" s="195"/>
      <c r="AK23" s="196"/>
      <c r="AL23" s="197"/>
      <c r="AM23" s="104">
        <f t="shared" si="0"/>
        <v>0</v>
      </c>
      <c r="AN23" s="113">
        <f t="shared" si="1"/>
        <v>0</v>
      </c>
    </row>
    <row r="24" spans="1:40" x14ac:dyDescent="0.4">
      <c r="A24" s="28">
        <f>'様式2(一覧)'!A24</f>
        <v>17</v>
      </c>
      <c r="B24" s="109">
        <f>'様式2(一覧)'!B24</f>
        <v>0</v>
      </c>
      <c r="C24" s="194"/>
      <c r="D24" s="195"/>
      <c r="E24" s="195"/>
      <c r="F24" s="195"/>
      <c r="G24" s="196"/>
      <c r="H24" s="197"/>
      <c r="I24" s="172"/>
      <c r="J24" s="195"/>
      <c r="K24" s="195"/>
      <c r="L24" s="195"/>
      <c r="M24" s="196"/>
      <c r="N24" s="197"/>
      <c r="O24" s="172"/>
      <c r="P24" s="195"/>
      <c r="Q24" s="195"/>
      <c r="R24" s="195"/>
      <c r="S24" s="196"/>
      <c r="T24" s="197"/>
      <c r="U24" s="172"/>
      <c r="V24" s="195"/>
      <c r="W24" s="195"/>
      <c r="X24" s="195"/>
      <c r="Y24" s="196"/>
      <c r="Z24" s="197"/>
      <c r="AA24" s="172"/>
      <c r="AB24" s="195"/>
      <c r="AC24" s="195"/>
      <c r="AD24" s="195"/>
      <c r="AE24" s="196"/>
      <c r="AF24" s="197"/>
      <c r="AG24" s="172"/>
      <c r="AH24" s="195"/>
      <c r="AI24" s="195"/>
      <c r="AJ24" s="195"/>
      <c r="AK24" s="196"/>
      <c r="AL24" s="197"/>
      <c r="AM24" s="104">
        <f t="shared" si="0"/>
        <v>0</v>
      </c>
      <c r="AN24" s="113">
        <f t="shared" si="1"/>
        <v>0</v>
      </c>
    </row>
    <row r="25" spans="1:40" x14ac:dyDescent="0.4">
      <c r="A25" s="28">
        <f>'様式2(一覧)'!A25</f>
        <v>18</v>
      </c>
      <c r="B25" s="109">
        <f>'様式2(一覧)'!B25</f>
        <v>0</v>
      </c>
      <c r="C25" s="194"/>
      <c r="D25" s="195"/>
      <c r="E25" s="195"/>
      <c r="F25" s="195"/>
      <c r="G25" s="196"/>
      <c r="H25" s="197"/>
      <c r="I25" s="172"/>
      <c r="J25" s="195"/>
      <c r="K25" s="195"/>
      <c r="L25" s="195"/>
      <c r="M25" s="196"/>
      <c r="N25" s="197"/>
      <c r="O25" s="172"/>
      <c r="P25" s="195"/>
      <c r="Q25" s="195"/>
      <c r="R25" s="195"/>
      <c r="S25" s="196"/>
      <c r="T25" s="197"/>
      <c r="U25" s="172"/>
      <c r="V25" s="195"/>
      <c r="W25" s="195"/>
      <c r="X25" s="195"/>
      <c r="Y25" s="196"/>
      <c r="Z25" s="197"/>
      <c r="AA25" s="172"/>
      <c r="AB25" s="195"/>
      <c r="AC25" s="195"/>
      <c r="AD25" s="195"/>
      <c r="AE25" s="196"/>
      <c r="AF25" s="197"/>
      <c r="AG25" s="172"/>
      <c r="AH25" s="195"/>
      <c r="AI25" s="195"/>
      <c r="AJ25" s="195"/>
      <c r="AK25" s="196"/>
      <c r="AL25" s="197"/>
      <c r="AM25" s="104">
        <f t="shared" si="0"/>
        <v>0</v>
      </c>
      <c r="AN25" s="113">
        <f t="shared" si="1"/>
        <v>0</v>
      </c>
    </row>
    <row r="26" spans="1:40" x14ac:dyDescent="0.4">
      <c r="A26" s="28">
        <f>'様式2(一覧)'!A26</f>
        <v>19</v>
      </c>
      <c r="B26" s="109">
        <f>'様式2(一覧)'!B26</f>
        <v>0</v>
      </c>
      <c r="C26" s="194"/>
      <c r="D26" s="195"/>
      <c r="E26" s="195"/>
      <c r="F26" s="195"/>
      <c r="G26" s="196"/>
      <c r="H26" s="197"/>
      <c r="I26" s="172"/>
      <c r="J26" s="195"/>
      <c r="K26" s="195"/>
      <c r="L26" s="195"/>
      <c r="M26" s="196"/>
      <c r="N26" s="197"/>
      <c r="O26" s="172"/>
      <c r="P26" s="195"/>
      <c r="Q26" s="195"/>
      <c r="R26" s="195"/>
      <c r="S26" s="196"/>
      <c r="T26" s="197"/>
      <c r="U26" s="172"/>
      <c r="V26" s="195"/>
      <c r="W26" s="195"/>
      <c r="X26" s="195"/>
      <c r="Y26" s="196"/>
      <c r="Z26" s="197"/>
      <c r="AA26" s="172"/>
      <c r="AB26" s="195"/>
      <c r="AC26" s="195"/>
      <c r="AD26" s="195"/>
      <c r="AE26" s="196"/>
      <c r="AF26" s="197"/>
      <c r="AG26" s="172"/>
      <c r="AH26" s="195"/>
      <c r="AI26" s="195"/>
      <c r="AJ26" s="195"/>
      <c r="AK26" s="196"/>
      <c r="AL26" s="197"/>
      <c r="AM26" s="104">
        <f t="shared" si="0"/>
        <v>0</v>
      </c>
      <c r="AN26" s="113">
        <f t="shared" si="1"/>
        <v>0</v>
      </c>
    </row>
    <row r="27" spans="1:40" x14ac:dyDescent="0.4">
      <c r="A27" s="28">
        <f>'様式2(一覧)'!A27</f>
        <v>20</v>
      </c>
      <c r="B27" s="109">
        <f>'様式2(一覧)'!B27</f>
        <v>0</v>
      </c>
      <c r="C27" s="194"/>
      <c r="D27" s="195"/>
      <c r="E27" s="195"/>
      <c r="F27" s="195"/>
      <c r="G27" s="196"/>
      <c r="H27" s="197"/>
      <c r="I27" s="172"/>
      <c r="J27" s="195"/>
      <c r="K27" s="195"/>
      <c r="L27" s="195"/>
      <c r="M27" s="196"/>
      <c r="N27" s="197"/>
      <c r="O27" s="172"/>
      <c r="P27" s="195"/>
      <c r="Q27" s="195"/>
      <c r="R27" s="195"/>
      <c r="S27" s="196"/>
      <c r="T27" s="197"/>
      <c r="U27" s="172"/>
      <c r="V27" s="195"/>
      <c r="W27" s="195"/>
      <c r="X27" s="195"/>
      <c r="Y27" s="196"/>
      <c r="Z27" s="197"/>
      <c r="AA27" s="172"/>
      <c r="AB27" s="195"/>
      <c r="AC27" s="195"/>
      <c r="AD27" s="195"/>
      <c r="AE27" s="196"/>
      <c r="AF27" s="197"/>
      <c r="AG27" s="172"/>
      <c r="AH27" s="195"/>
      <c r="AI27" s="195"/>
      <c r="AJ27" s="195"/>
      <c r="AK27" s="196"/>
      <c r="AL27" s="197"/>
      <c r="AM27" s="104">
        <f t="shared" si="0"/>
        <v>0</v>
      </c>
      <c r="AN27" s="113">
        <f t="shared" si="1"/>
        <v>0</v>
      </c>
    </row>
    <row r="28" spans="1:40" x14ac:dyDescent="0.4">
      <c r="A28" s="28">
        <f>'様式2(一覧)'!A28</f>
        <v>21</v>
      </c>
      <c r="B28" s="109">
        <f>'様式2(一覧)'!B28</f>
        <v>0</v>
      </c>
      <c r="C28" s="194"/>
      <c r="D28" s="195"/>
      <c r="E28" s="195"/>
      <c r="F28" s="195"/>
      <c r="G28" s="196"/>
      <c r="H28" s="197"/>
      <c r="I28" s="172"/>
      <c r="J28" s="195"/>
      <c r="K28" s="195"/>
      <c r="L28" s="195"/>
      <c r="M28" s="196"/>
      <c r="N28" s="197"/>
      <c r="O28" s="172"/>
      <c r="P28" s="195"/>
      <c r="Q28" s="195"/>
      <c r="R28" s="195"/>
      <c r="S28" s="196"/>
      <c r="T28" s="197"/>
      <c r="U28" s="172"/>
      <c r="V28" s="195"/>
      <c r="W28" s="195"/>
      <c r="X28" s="195"/>
      <c r="Y28" s="196"/>
      <c r="Z28" s="197"/>
      <c r="AA28" s="172"/>
      <c r="AB28" s="195"/>
      <c r="AC28" s="195"/>
      <c r="AD28" s="195"/>
      <c r="AE28" s="196"/>
      <c r="AF28" s="197"/>
      <c r="AG28" s="172"/>
      <c r="AH28" s="195"/>
      <c r="AI28" s="195"/>
      <c r="AJ28" s="195"/>
      <c r="AK28" s="196"/>
      <c r="AL28" s="197"/>
      <c r="AM28" s="104">
        <f t="shared" si="0"/>
        <v>0</v>
      </c>
      <c r="AN28" s="113">
        <f t="shared" si="1"/>
        <v>0</v>
      </c>
    </row>
    <row r="29" spans="1:40" x14ac:dyDescent="0.4">
      <c r="A29" s="28">
        <f>'様式2(一覧)'!A29</f>
        <v>22</v>
      </c>
      <c r="B29" s="109">
        <f>'様式2(一覧)'!B29</f>
        <v>0</v>
      </c>
      <c r="C29" s="194"/>
      <c r="D29" s="195"/>
      <c r="E29" s="195"/>
      <c r="F29" s="195"/>
      <c r="G29" s="196"/>
      <c r="H29" s="197"/>
      <c r="I29" s="172"/>
      <c r="J29" s="195"/>
      <c r="K29" s="195"/>
      <c r="L29" s="195"/>
      <c r="M29" s="196"/>
      <c r="N29" s="197"/>
      <c r="O29" s="172"/>
      <c r="P29" s="195"/>
      <c r="Q29" s="195"/>
      <c r="R29" s="195"/>
      <c r="S29" s="196"/>
      <c r="T29" s="197"/>
      <c r="U29" s="172"/>
      <c r="V29" s="195"/>
      <c r="W29" s="195"/>
      <c r="X29" s="195"/>
      <c r="Y29" s="196"/>
      <c r="Z29" s="197"/>
      <c r="AA29" s="172"/>
      <c r="AB29" s="195"/>
      <c r="AC29" s="195"/>
      <c r="AD29" s="195"/>
      <c r="AE29" s="196"/>
      <c r="AF29" s="197"/>
      <c r="AG29" s="172"/>
      <c r="AH29" s="195"/>
      <c r="AI29" s="195"/>
      <c r="AJ29" s="195"/>
      <c r="AK29" s="196"/>
      <c r="AL29" s="197"/>
      <c r="AM29" s="104">
        <f t="shared" si="0"/>
        <v>0</v>
      </c>
      <c r="AN29" s="113">
        <f t="shared" si="1"/>
        <v>0</v>
      </c>
    </row>
    <row r="30" spans="1:40" x14ac:dyDescent="0.4">
      <c r="A30" s="28">
        <f>'様式2(一覧)'!A30</f>
        <v>23</v>
      </c>
      <c r="B30" s="109">
        <f>'様式2(一覧)'!B25</f>
        <v>0</v>
      </c>
      <c r="C30" s="194"/>
      <c r="D30" s="195"/>
      <c r="E30" s="195"/>
      <c r="F30" s="195"/>
      <c r="G30" s="196"/>
      <c r="H30" s="197"/>
      <c r="I30" s="172"/>
      <c r="J30" s="195"/>
      <c r="K30" s="195"/>
      <c r="L30" s="195"/>
      <c r="M30" s="196"/>
      <c r="N30" s="197"/>
      <c r="O30" s="172"/>
      <c r="P30" s="195"/>
      <c r="Q30" s="195"/>
      <c r="R30" s="195"/>
      <c r="S30" s="196"/>
      <c r="T30" s="197"/>
      <c r="U30" s="172"/>
      <c r="V30" s="195"/>
      <c r="W30" s="195"/>
      <c r="X30" s="195"/>
      <c r="Y30" s="196"/>
      <c r="Z30" s="197"/>
      <c r="AA30" s="172"/>
      <c r="AB30" s="195"/>
      <c r="AC30" s="195"/>
      <c r="AD30" s="195"/>
      <c r="AE30" s="196"/>
      <c r="AF30" s="197"/>
      <c r="AG30" s="172"/>
      <c r="AH30" s="195"/>
      <c r="AI30" s="195"/>
      <c r="AJ30" s="195"/>
      <c r="AK30" s="196"/>
      <c r="AL30" s="197"/>
      <c r="AM30" s="104">
        <f t="shared" si="0"/>
        <v>0</v>
      </c>
      <c r="AN30" s="113">
        <f t="shared" si="1"/>
        <v>0</v>
      </c>
    </row>
    <row r="31" spans="1:40" x14ac:dyDescent="0.4">
      <c r="A31" s="28">
        <f>'様式2(一覧)'!A31</f>
        <v>24</v>
      </c>
      <c r="B31" s="109">
        <f>'様式2(一覧)'!B26</f>
        <v>0</v>
      </c>
      <c r="C31" s="194"/>
      <c r="D31" s="195"/>
      <c r="E31" s="195"/>
      <c r="F31" s="195"/>
      <c r="G31" s="196"/>
      <c r="H31" s="197"/>
      <c r="I31" s="172"/>
      <c r="J31" s="195"/>
      <c r="K31" s="195"/>
      <c r="L31" s="195"/>
      <c r="M31" s="196"/>
      <c r="N31" s="197"/>
      <c r="O31" s="172"/>
      <c r="P31" s="195"/>
      <c r="Q31" s="195"/>
      <c r="R31" s="195"/>
      <c r="S31" s="196"/>
      <c r="T31" s="197"/>
      <c r="U31" s="172"/>
      <c r="V31" s="195"/>
      <c r="W31" s="195"/>
      <c r="X31" s="195"/>
      <c r="Y31" s="196"/>
      <c r="Z31" s="197"/>
      <c r="AA31" s="172"/>
      <c r="AB31" s="195"/>
      <c r="AC31" s="195"/>
      <c r="AD31" s="195"/>
      <c r="AE31" s="196"/>
      <c r="AF31" s="197"/>
      <c r="AG31" s="172"/>
      <c r="AH31" s="195"/>
      <c r="AI31" s="195"/>
      <c r="AJ31" s="195"/>
      <c r="AK31" s="196"/>
      <c r="AL31" s="197"/>
      <c r="AM31" s="104">
        <f t="shared" si="0"/>
        <v>0</v>
      </c>
      <c r="AN31" s="113">
        <f t="shared" si="1"/>
        <v>0</v>
      </c>
    </row>
    <row r="32" spans="1:40" x14ac:dyDescent="0.4">
      <c r="A32" s="28">
        <f>'様式2(一覧)'!A32</f>
        <v>25</v>
      </c>
      <c r="B32" s="109">
        <f>'様式2(一覧)'!B27</f>
        <v>0</v>
      </c>
      <c r="C32" s="194"/>
      <c r="D32" s="195"/>
      <c r="E32" s="195"/>
      <c r="F32" s="195"/>
      <c r="G32" s="196"/>
      <c r="H32" s="197"/>
      <c r="I32" s="172"/>
      <c r="J32" s="195"/>
      <c r="K32" s="195"/>
      <c r="L32" s="195"/>
      <c r="M32" s="196"/>
      <c r="N32" s="197"/>
      <c r="O32" s="172"/>
      <c r="P32" s="195"/>
      <c r="Q32" s="195"/>
      <c r="R32" s="195"/>
      <c r="S32" s="196"/>
      <c r="T32" s="197"/>
      <c r="U32" s="172"/>
      <c r="V32" s="195"/>
      <c r="W32" s="195"/>
      <c r="X32" s="195"/>
      <c r="Y32" s="196"/>
      <c r="Z32" s="197"/>
      <c r="AA32" s="172"/>
      <c r="AB32" s="195"/>
      <c r="AC32" s="195"/>
      <c r="AD32" s="195"/>
      <c r="AE32" s="196"/>
      <c r="AF32" s="197"/>
      <c r="AG32" s="172"/>
      <c r="AH32" s="195"/>
      <c r="AI32" s="195"/>
      <c r="AJ32" s="195"/>
      <c r="AK32" s="196"/>
      <c r="AL32" s="197"/>
      <c r="AM32" s="104">
        <f t="shared" si="0"/>
        <v>0</v>
      </c>
      <c r="AN32" s="113">
        <f t="shared" si="1"/>
        <v>0</v>
      </c>
    </row>
    <row r="33" spans="1:40" x14ac:dyDescent="0.4">
      <c r="A33" s="28">
        <f>'様式2(一覧)'!A33</f>
        <v>26</v>
      </c>
      <c r="B33" s="109">
        <f>'様式2(一覧)'!B28</f>
        <v>0</v>
      </c>
      <c r="C33" s="194"/>
      <c r="D33" s="195"/>
      <c r="E33" s="195"/>
      <c r="F33" s="195"/>
      <c r="G33" s="196"/>
      <c r="H33" s="197"/>
      <c r="I33" s="172"/>
      <c r="J33" s="195"/>
      <c r="K33" s="195"/>
      <c r="L33" s="195"/>
      <c r="M33" s="196"/>
      <c r="N33" s="197"/>
      <c r="O33" s="172"/>
      <c r="P33" s="195"/>
      <c r="Q33" s="195"/>
      <c r="R33" s="195"/>
      <c r="S33" s="196"/>
      <c r="T33" s="197"/>
      <c r="U33" s="172"/>
      <c r="V33" s="195"/>
      <c r="W33" s="195"/>
      <c r="X33" s="195"/>
      <c r="Y33" s="196"/>
      <c r="Z33" s="197"/>
      <c r="AA33" s="172"/>
      <c r="AB33" s="195"/>
      <c r="AC33" s="195"/>
      <c r="AD33" s="195"/>
      <c r="AE33" s="196"/>
      <c r="AF33" s="197"/>
      <c r="AG33" s="172"/>
      <c r="AH33" s="195"/>
      <c r="AI33" s="195"/>
      <c r="AJ33" s="195"/>
      <c r="AK33" s="196"/>
      <c r="AL33" s="197"/>
      <c r="AM33" s="104">
        <f t="shared" si="0"/>
        <v>0</v>
      </c>
      <c r="AN33" s="113">
        <f t="shared" si="1"/>
        <v>0</v>
      </c>
    </row>
    <row r="34" spans="1:40" x14ac:dyDescent="0.4">
      <c r="A34" s="28">
        <f>'様式2(一覧)'!A34</f>
        <v>27</v>
      </c>
      <c r="B34" s="109">
        <f>'様式2(一覧)'!B29</f>
        <v>0</v>
      </c>
      <c r="C34" s="194"/>
      <c r="D34" s="195"/>
      <c r="E34" s="195"/>
      <c r="F34" s="195"/>
      <c r="G34" s="196"/>
      <c r="H34" s="197"/>
      <c r="I34" s="172"/>
      <c r="J34" s="195"/>
      <c r="K34" s="195"/>
      <c r="L34" s="195"/>
      <c r="M34" s="196"/>
      <c r="N34" s="197"/>
      <c r="O34" s="172"/>
      <c r="P34" s="195"/>
      <c r="Q34" s="195"/>
      <c r="R34" s="195"/>
      <c r="S34" s="196"/>
      <c r="T34" s="197"/>
      <c r="U34" s="172"/>
      <c r="V34" s="195"/>
      <c r="W34" s="195"/>
      <c r="X34" s="195"/>
      <c r="Y34" s="196"/>
      <c r="Z34" s="197"/>
      <c r="AA34" s="172"/>
      <c r="AB34" s="195"/>
      <c r="AC34" s="195"/>
      <c r="AD34" s="195"/>
      <c r="AE34" s="196"/>
      <c r="AF34" s="197"/>
      <c r="AG34" s="172"/>
      <c r="AH34" s="195"/>
      <c r="AI34" s="195"/>
      <c r="AJ34" s="195"/>
      <c r="AK34" s="196"/>
      <c r="AL34" s="197"/>
      <c r="AM34" s="104">
        <f t="shared" si="0"/>
        <v>0</v>
      </c>
      <c r="AN34" s="113">
        <f t="shared" si="1"/>
        <v>0</v>
      </c>
    </row>
    <row r="35" spans="1:40" x14ac:dyDescent="0.4">
      <c r="A35" s="28">
        <f>'様式2(一覧)'!A35</f>
        <v>28</v>
      </c>
      <c r="B35" s="109">
        <f>'様式2(一覧)'!B35</f>
        <v>0</v>
      </c>
      <c r="C35" s="194"/>
      <c r="D35" s="195"/>
      <c r="E35" s="195"/>
      <c r="F35" s="195"/>
      <c r="G35" s="196"/>
      <c r="H35" s="197"/>
      <c r="I35" s="172"/>
      <c r="J35" s="195"/>
      <c r="K35" s="195"/>
      <c r="L35" s="195"/>
      <c r="M35" s="196"/>
      <c r="N35" s="197"/>
      <c r="O35" s="172"/>
      <c r="P35" s="195"/>
      <c r="Q35" s="195"/>
      <c r="R35" s="195"/>
      <c r="S35" s="196"/>
      <c r="T35" s="197"/>
      <c r="U35" s="172"/>
      <c r="V35" s="195"/>
      <c r="W35" s="195"/>
      <c r="X35" s="195"/>
      <c r="Y35" s="196"/>
      <c r="Z35" s="197"/>
      <c r="AA35" s="172"/>
      <c r="AB35" s="195"/>
      <c r="AC35" s="195"/>
      <c r="AD35" s="195"/>
      <c r="AE35" s="196"/>
      <c r="AF35" s="197"/>
      <c r="AG35" s="172"/>
      <c r="AH35" s="195"/>
      <c r="AI35" s="195"/>
      <c r="AJ35" s="195"/>
      <c r="AK35" s="196"/>
      <c r="AL35" s="197"/>
      <c r="AM35" s="104">
        <f t="shared" si="0"/>
        <v>0</v>
      </c>
      <c r="AN35" s="113">
        <f t="shared" si="1"/>
        <v>0</v>
      </c>
    </row>
    <row r="36" spans="1:40" ht="19.5" thickBot="1" x14ac:dyDescent="0.45">
      <c r="A36" s="101">
        <f>'様式2(一覧)'!A36</f>
        <v>29</v>
      </c>
      <c r="B36" s="110">
        <f>'様式2(一覧)'!B36</f>
        <v>0</v>
      </c>
      <c r="C36" s="198"/>
      <c r="D36" s="199"/>
      <c r="E36" s="199"/>
      <c r="F36" s="199"/>
      <c r="G36" s="200"/>
      <c r="H36" s="201"/>
      <c r="I36" s="202"/>
      <c r="J36" s="199"/>
      <c r="K36" s="199"/>
      <c r="L36" s="199"/>
      <c r="M36" s="200"/>
      <c r="N36" s="201"/>
      <c r="O36" s="202"/>
      <c r="P36" s="199"/>
      <c r="Q36" s="199"/>
      <c r="R36" s="199"/>
      <c r="S36" s="200"/>
      <c r="T36" s="201"/>
      <c r="U36" s="202"/>
      <c r="V36" s="199"/>
      <c r="W36" s="199"/>
      <c r="X36" s="199"/>
      <c r="Y36" s="200"/>
      <c r="Z36" s="201"/>
      <c r="AA36" s="202"/>
      <c r="AB36" s="199"/>
      <c r="AC36" s="199"/>
      <c r="AD36" s="199"/>
      <c r="AE36" s="200"/>
      <c r="AF36" s="201"/>
      <c r="AG36" s="202"/>
      <c r="AH36" s="199"/>
      <c r="AI36" s="199"/>
      <c r="AJ36" s="199"/>
      <c r="AK36" s="200"/>
      <c r="AL36" s="201"/>
      <c r="AM36" s="105">
        <f t="shared" si="0"/>
        <v>0</v>
      </c>
      <c r="AN36" s="114">
        <f t="shared" si="1"/>
        <v>0</v>
      </c>
    </row>
    <row r="37" spans="1:40" x14ac:dyDescent="0.4">
      <c r="A37" s="130" t="s">
        <v>78</v>
      </c>
      <c r="B37" s="128"/>
      <c r="C37" s="131"/>
      <c r="D37" s="131"/>
      <c r="E37" s="131"/>
      <c r="F37" s="131"/>
      <c r="G37" s="132"/>
      <c r="H37" s="132"/>
      <c r="I37" s="131"/>
      <c r="J37" s="131"/>
      <c r="K37" s="131"/>
      <c r="L37" s="131"/>
      <c r="M37" s="132"/>
      <c r="N37" s="132"/>
      <c r="O37" s="131"/>
      <c r="P37" s="131"/>
      <c r="Q37" s="131"/>
      <c r="R37" s="131"/>
      <c r="S37" s="132"/>
      <c r="T37" s="132"/>
      <c r="U37" s="131"/>
      <c r="V37" s="131"/>
      <c r="W37" s="131"/>
      <c r="X37" s="131"/>
      <c r="Y37" s="132"/>
      <c r="Z37" s="132"/>
      <c r="AA37" s="131"/>
      <c r="AB37" s="131"/>
      <c r="AC37" s="131"/>
      <c r="AD37" s="131"/>
      <c r="AE37" s="132"/>
      <c r="AF37" s="132"/>
      <c r="AG37" s="131"/>
      <c r="AH37" s="131"/>
      <c r="AI37" s="131"/>
      <c r="AJ37" s="131"/>
      <c r="AK37" s="132"/>
      <c r="AL37" s="132"/>
      <c r="AM37" s="132"/>
      <c r="AN37" s="129"/>
    </row>
    <row r="38" spans="1:40" x14ac:dyDescent="0.4">
      <c r="A38" t="s">
        <v>60</v>
      </c>
    </row>
    <row r="39" spans="1:40" x14ac:dyDescent="0.4">
      <c r="A39" t="s">
        <v>105</v>
      </c>
    </row>
  </sheetData>
  <mergeCells count="3">
    <mergeCell ref="J1:M1"/>
    <mergeCell ref="C4:AN4"/>
    <mergeCell ref="J2:M2"/>
  </mergeCells>
  <phoneticPr fontId="1"/>
  <pageMargins left="0.70866141732283472" right="0.31496062992125984" top="0.35433070866141736" bottom="0.35433070866141736" header="0.31496062992125984" footer="0.31496062992125984"/>
  <pageSetup paperSize="8" scale="75"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選択肢!$A$8:$A$15</xm:f>
          </x14:formula1>
          <xm:sqref>AH7:AH36 AB7:AB36 V7:V36 P7:P36 J7:J36 D7:D36</xm:sqref>
        </x14:dataValidation>
        <x14:dataValidation type="list" allowBlank="1" showInputMessage="1" showErrorMessage="1">
          <x14:formula1>
            <xm:f>選択肢!$B$8:$B$9</xm:f>
          </x14:formula1>
          <xm:sqref>AJ7:AJ36 L7:L36 R7:R36 X7:X36 AD7:AD36 F7:F36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C8" sqref="C8"/>
    </sheetView>
  </sheetViews>
  <sheetFormatPr defaultRowHeight="18.75" x14ac:dyDescent="0.4"/>
  <cols>
    <col min="3" max="3" width="31.75" bestFit="1" customWidth="1"/>
  </cols>
  <sheetData>
    <row r="1" spans="1:4" x14ac:dyDescent="0.4">
      <c r="A1" t="s">
        <v>53</v>
      </c>
    </row>
    <row r="2" spans="1:4" x14ac:dyDescent="0.4">
      <c r="A2" t="s">
        <v>54</v>
      </c>
    </row>
    <row r="3" spans="1:4" x14ac:dyDescent="0.4">
      <c r="A3" t="s">
        <v>55</v>
      </c>
    </row>
    <row r="4" spans="1:4" x14ac:dyDescent="0.4">
      <c r="A4" t="s">
        <v>56</v>
      </c>
    </row>
    <row r="5" spans="1:4" x14ac:dyDescent="0.4">
      <c r="A5" t="s">
        <v>57</v>
      </c>
    </row>
    <row r="8" spans="1:4" x14ac:dyDescent="0.4">
      <c r="A8" s="166" t="s">
        <v>10</v>
      </c>
      <c r="B8" s="166" t="s">
        <v>121</v>
      </c>
      <c r="C8" t="s">
        <v>124</v>
      </c>
      <c r="D8" t="s">
        <v>138</v>
      </c>
    </row>
    <row r="9" spans="1:4" x14ac:dyDescent="0.4">
      <c r="A9" s="166" t="s">
        <v>11</v>
      </c>
      <c r="B9" s="166" t="s">
        <v>122</v>
      </c>
      <c r="C9" t="s">
        <v>125</v>
      </c>
      <c r="D9" t="s">
        <v>139</v>
      </c>
    </row>
    <row r="10" spans="1:4" x14ac:dyDescent="0.4">
      <c r="A10" s="166" t="s">
        <v>12</v>
      </c>
      <c r="B10" s="166"/>
      <c r="C10" t="s">
        <v>126</v>
      </c>
    </row>
    <row r="11" spans="1:4" x14ac:dyDescent="0.4">
      <c r="A11" s="166" t="s">
        <v>13</v>
      </c>
      <c r="B11" s="166"/>
    </row>
    <row r="12" spans="1:4" x14ac:dyDescent="0.4">
      <c r="A12" s="166" t="s">
        <v>14</v>
      </c>
      <c r="B12" s="166"/>
    </row>
    <row r="13" spans="1:4" x14ac:dyDescent="0.4">
      <c r="A13" s="166" t="s">
        <v>15</v>
      </c>
      <c r="B13" s="166"/>
    </row>
    <row r="14" spans="1:4" x14ac:dyDescent="0.4">
      <c r="A14" s="166" t="s">
        <v>16</v>
      </c>
      <c r="B14" s="166"/>
    </row>
    <row r="15" spans="1:4" ht="19.5" thickBot="1" x14ac:dyDescent="0.45">
      <c r="A15" s="164" t="s">
        <v>17</v>
      </c>
      <c r="B15" s="164"/>
    </row>
    <row r="16" spans="1:4" ht="19.5" thickTop="1" x14ac:dyDescent="0.4">
      <c r="A16" s="1"/>
      <c r="B16" s="1"/>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様式１　個票</vt:lpstr>
      <vt:lpstr>様式2(一覧)</vt:lpstr>
      <vt:lpstr>様式2-1</vt:lpstr>
      <vt:lpstr>様式2-2</vt:lpstr>
      <vt:lpstr>様式2-3</vt:lpstr>
      <vt:lpstr>選択肢</vt:lpstr>
      <vt:lpstr>Sheet3</vt:lpstr>
      <vt:lpstr>'様式１　個票'!Print_Area</vt:lpstr>
      <vt:lpstr>'様式2-3'!Print_Area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2023-01-23T02:43:17Z</dcterms:modified>
</cp:coreProperties>
</file>