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令和07年度\03_入所・給付係\01_教育・保育給付\5_加算認定\1_加算率等認定申請\1_様式・記載例\"/>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①基本情報!$A$1:$J$31</definedName>
    <definedName name="_xlnm.Print_Area" localSheetId="1">②児童名簿!$A$1:$H$47</definedName>
    <definedName name="_xlnm.Print_Area" localSheetId="2">③職員名簿!$A$1:$P$38</definedName>
    <definedName name="_xlnm.Print_Area" localSheetId="3">④加算!$A$1:$I$38</definedName>
    <definedName name="_xlnm.Print_Area" localSheetId="4">⑤集計表!$A$1:$P$49</definedName>
    <definedName name="_xlnm.Print_Area" localSheetId="6">各加算の関係性!$A$1:$AE$60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 i="3" l="1"/>
  <c r="N4" i="3"/>
  <c r="N3" i="3"/>
  <c r="S32" i="2" l="1"/>
  <c r="S31" i="2"/>
  <c r="N3" i="5" l="1"/>
  <c r="N4" i="5"/>
  <c r="N2" i="5"/>
  <c r="X13" i="2" l="1"/>
  <c r="W13" i="2"/>
  <c r="W12" i="2"/>
  <c r="H15" i="4"/>
  <c r="K28" i="5"/>
  <c r="K8" i="5"/>
  <c r="K7" i="5"/>
  <c r="K27" i="5"/>
  <c r="P5" i="3"/>
  <c r="T14" i="2"/>
  <c r="T11" i="2"/>
  <c r="M28" i="4" l="1"/>
  <c r="Q27" i="2" l="1"/>
  <c r="Q28" i="2" l="1"/>
  <c r="J28" i="5" l="1"/>
  <c r="J27" i="5"/>
  <c r="N13" i="5"/>
  <c r="B20" i="4" l="1"/>
  <c r="K17" i="4" l="1"/>
  <c r="B14" i="4"/>
  <c r="Q5" i="3"/>
  <c r="N12" i="5"/>
  <c r="P38" i="2" l="1"/>
  <c r="P37" i="2"/>
  <c r="P36" i="2"/>
  <c r="P35" i="2"/>
  <c r="P34" i="2"/>
  <c r="P33" i="2"/>
  <c r="P32" i="2"/>
  <c r="P31" i="2"/>
  <c r="P30" i="2"/>
  <c r="P29" i="2"/>
  <c r="P28" i="2"/>
  <c r="P27" i="2"/>
  <c r="P24" i="2"/>
  <c r="P22" i="2"/>
  <c r="P21" i="2"/>
  <c r="P20" i="2"/>
  <c r="P18" i="2"/>
  <c r="P17" i="2"/>
  <c r="P16" i="2"/>
  <c r="P15" i="2"/>
  <c r="P14" i="2"/>
  <c r="P13" i="2"/>
  <c r="P12" i="2"/>
  <c r="P11" i="2"/>
  <c r="N4" i="2" l="1"/>
  <c r="Q36" i="2" l="1"/>
  <c r="Q37" i="2"/>
  <c r="Q38" i="2"/>
  <c r="Q29" i="2"/>
  <c r="Q30" i="2"/>
  <c r="Q31" i="2"/>
  <c r="Q32" i="2"/>
  <c r="Q33" i="2"/>
  <c r="Q34" i="2"/>
  <c r="Q35" i="2"/>
  <c r="B38" i="2"/>
  <c r="B28" i="2"/>
  <c r="B29" i="2"/>
  <c r="B30" i="2"/>
  <c r="B31" i="2"/>
  <c r="B32" i="2"/>
  <c r="B33" i="2"/>
  <c r="B34" i="2"/>
  <c r="B35" i="2"/>
  <c r="B36" i="2"/>
  <c r="B37" i="2"/>
  <c r="B27" i="2"/>
  <c r="O2" i="4" l="1"/>
  <c r="I2" i="3"/>
  <c r="P2" i="2"/>
  <c r="H2" i="1"/>
  <c r="J2" i="5"/>
  <c r="A1" i="5" l="1"/>
  <c r="B1" i="4" s="1"/>
  <c r="A1" i="2" l="1"/>
  <c r="A1" i="3"/>
  <c r="O3" i="3" l="1"/>
  <c r="L3" i="3" l="1"/>
  <c r="K3" i="3" s="1"/>
  <c r="H11" i="3" s="1"/>
  <c r="T13" i="2"/>
  <c r="U15" i="2" l="1"/>
  <c r="V14" i="2"/>
  <c r="U14" i="2"/>
  <c r="T15" i="2"/>
  <c r="T12" i="2"/>
  <c r="N28" i="4" s="1"/>
  <c r="W11" i="2"/>
  <c r="H43" i="4" s="1"/>
  <c r="F33" i="4"/>
  <c r="F34" i="4"/>
  <c r="F32" i="4"/>
  <c r="F31" i="4"/>
  <c r="F30" i="4"/>
  <c r="F29" i="4"/>
  <c r="F28" i="4"/>
  <c r="F25" i="4"/>
  <c r="F22" i="4"/>
  <c r="F21" i="4"/>
  <c r="B23" i="4"/>
  <c r="B26" i="4"/>
  <c r="W15" i="2" l="1"/>
  <c r="H45" i="4" s="1"/>
  <c r="W14" i="2"/>
  <c r="H44" i="4" s="1"/>
  <c r="B8" i="1"/>
  <c r="B9" i="1"/>
  <c r="B10" i="1"/>
  <c r="B11" i="1"/>
  <c r="B12" i="1"/>
  <c r="B13" i="1"/>
  <c r="B14" i="1"/>
  <c r="B15" i="1"/>
  <c r="B16" i="1"/>
  <c r="B17" i="1"/>
  <c r="B18" i="1"/>
  <c r="B19" i="1"/>
  <c r="B20" i="1"/>
  <c r="B21" i="1"/>
  <c r="B22" i="1"/>
  <c r="B23" i="1"/>
  <c r="B24" i="1"/>
  <c r="B25" i="1"/>
  <c r="M9" i="1" s="1"/>
  <c r="B26" i="1"/>
  <c r="B27" i="1"/>
  <c r="B28" i="1"/>
  <c r="B29" i="1"/>
  <c r="B30" i="1"/>
  <c r="B31" i="1"/>
  <c r="B32" i="1"/>
  <c r="B33" i="1"/>
  <c r="B34" i="1"/>
  <c r="B35" i="1"/>
  <c r="B36" i="1"/>
  <c r="B37" i="1"/>
  <c r="B38" i="1"/>
  <c r="B39" i="1"/>
  <c r="B40" i="1"/>
  <c r="B41" i="1"/>
  <c r="B42" i="1"/>
  <c r="B43" i="1"/>
  <c r="B44" i="1"/>
  <c r="B45" i="1"/>
  <c r="B46" i="1"/>
  <c r="B47" i="1"/>
  <c r="C45" i="4" l="1"/>
  <c r="N15" i="1"/>
  <c r="O15" i="1"/>
  <c r="M15" i="1"/>
  <c r="L15" i="1"/>
  <c r="P15" i="1"/>
  <c r="K15" i="1"/>
  <c r="P9" i="1"/>
  <c r="N9" i="1"/>
  <c r="O9" i="1"/>
  <c r="A1" i="1"/>
  <c r="Q15" i="1" l="1"/>
  <c r="M24" i="3" s="1"/>
  <c r="B22" i="4" l="1"/>
  <c r="C12" i="3"/>
  <c r="L42" i="4"/>
  <c r="O4" i="3"/>
  <c r="L4" i="3" s="1"/>
  <c r="K4" i="3" s="1"/>
  <c r="H22" i="3" s="1"/>
  <c r="N4" i="4"/>
  <c r="B13" i="4"/>
  <c r="B12" i="4"/>
  <c r="M42" i="4" l="1"/>
  <c r="O2" i="3"/>
  <c r="J22" i="2"/>
  <c r="J21" i="2"/>
  <c r="J20" i="2"/>
  <c r="B11" i="4" l="1"/>
  <c r="B10" i="4"/>
  <c r="M25" i="4" s="1"/>
  <c r="B9" i="4"/>
  <c r="F20" i="4"/>
  <c r="F19" i="4"/>
  <c r="B19" i="4"/>
  <c r="B25" i="4"/>
  <c r="B24" i="4"/>
  <c r="B21" i="4"/>
  <c r="Q9" i="1"/>
  <c r="J38" i="2"/>
  <c r="J18" i="2"/>
  <c r="R8" i="2"/>
  <c r="J13" i="2" s="1"/>
  <c r="J14" i="2" l="1"/>
  <c r="J12" i="2"/>
  <c r="J24" i="2"/>
  <c r="J15" i="2"/>
  <c r="M10" i="1"/>
  <c r="J31" i="2"/>
  <c r="J34" i="2"/>
  <c r="J30" i="2"/>
  <c r="J33" i="2"/>
  <c r="J36" i="2"/>
  <c r="J35" i="2"/>
  <c r="J37" i="2"/>
  <c r="J29" i="2"/>
  <c r="J32" i="2"/>
  <c r="K10" i="1"/>
  <c r="L10" i="1"/>
  <c r="J16" i="2"/>
  <c r="J28" i="2"/>
  <c r="J17" i="2"/>
  <c r="J11" i="2"/>
  <c r="J27" i="2"/>
  <c r="B4" i="4"/>
  <c r="T31" i="2" l="1"/>
  <c r="U31" i="2" s="1"/>
  <c r="T32" i="2"/>
  <c r="U32" i="2" s="1"/>
  <c r="T29" i="2"/>
  <c r="U29" i="2" s="1"/>
  <c r="T28" i="2"/>
  <c r="U28" i="2" s="1"/>
  <c r="S28" i="2"/>
  <c r="S29" i="2"/>
  <c r="K11" i="1"/>
  <c r="Q10" i="1"/>
  <c r="O11" i="1"/>
  <c r="O19" i="1" s="1"/>
  <c r="P11" i="1"/>
  <c r="P19" i="1" s="1"/>
  <c r="M11" i="1"/>
  <c r="L11" i="1"/>
  <c r="L13" i="4" s="1"/>
  <c r="N11" i="1"/>
  <c r="N19" i="1" s="1"/>
  <c r="L38" i="4" s="1"/>
  <c r="M38" i="4" s="1"/>
  <c r="A3" i="3"/>
  <c r="A6" i="3"/>
  <c r="V29" i="2" l="1"/>
  <c r="J7" i="2" s="1"/>
  <c r="V32" i="2"/>
  <c r="L19" i="1"/>
  <c r="L36" i="4" s="1"/>
  <c r="M36" i="4" s="1"/>
  <c r="M13" i="4"/>
  <c r="M19" i="1"/>
  <c r="L37" i="4" s="1"/>
  <c r="M37" i="4" s="1"/>
  <c r="L14" i="4"/>
  <c r="M14" i="4" s="1"/>
  <c r="C6" i="2"/>
  <c r="D6" i="2"/>
  <c r="D7" i="2"/>
  <c r="C7" i="2"/>
  <c r="L12" i="4"/>
  <c r="M12" i="4" s="1"/>
  <c r="K19" i="1"/>
  <c r="L39" i="4"/>
  <c r="M39" i="4" s="1"/>
  <c r="L16" i="4"/>
  <c r="M16" i="4" s="1"/>
  <c r="K8" i="4"/>
  <c r="O8" i="4"/>
  <c r="Q11" i="1"/>
  <c r="L15" i="4"/>
  <c r="M15" i="4" s="1"/>
  <c r="J6" i="2" l="1"/>
  <c r="L35" i="4"/>
  <c r="M35" i="4" s="1"/>
  <c r="M43" i="4" s="1"/>
  <c r="M45" i="4" s="1"/>
  <c r="Q19" i="1"/>
  <c r="M17" i="4"/>
  <c r="M19" i="4" s="1"/>
  <c r="G4" i="1"/>
  <c r="A4" i="2"/>
  <c r="A4" i="1"/>
  <c r="M47" i="4" l="1"/>
  <c r="O19" i="4"/>
  <c r="M21" i="4" s="1"/>
  <c r="O9" i="4"/>
  <c r="E22" i="5"/>
  <c r="R9" i="1" s="1"/>
  <c r="O5" i="3" l="1"/>
  <c r="O28" i="4"/>
  <c r="O47" i="4" s="1"/>
  <c r="M30" i="4" l="1"/>
  <c r="L7" i="3" s="1"/>
  <c r="K7" i="3" s="1"/>
  <c r="Q2" i="3" l="1"/>
  <c r="R5" i="3"/>
  <c r="L5" i="3" s="1"/>
  <c r="K5" i="3" s="1"/>
  <c r="C10" i="3" s="1"/>
  <c r="K49" i="4"/>
  <c r="P2" i="3"/>
  <c r="N2" i="3" l="1"/>
  <c r="L2" i="3" s="1"/>
  <c r="K2" i="3" s="1"/>
  <c r="D12" i="3" s="1"/>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特定教育・保育等に要する費用の額の算定に関する基準等の実施上の留意事項について（R7.4.11改正）
</t>
        </r>
        <r>
          <rPr>
            <b/>
            <sz val="8"/>
            <color indexed="81"/>
            <rFont val="MS P ゴシック"/>
            <family val="3"/>
            <charset val="128"/>
          </rPr>
          <t xml:space="preserve">
</t>
        </r>
        <r>
          <rPr>
            <sz val="8"/>
            <color indexed="81"/>
            <rFont val="MS P ゴシック"/>
            <family val="3"/>
            <charset val="128"/>
          </rPr>
          <t>≪小規模保育事業A型・B型≫
Ⅵ 特定加算部分
４．施設機能強化推進費加算（㉔）
（１）加算の要件
事業所における火災・地震等の災害時に備え、職員等の防災教育及び災害発生時の安全かつ、迅速な避難誘導体制を充実する等の事業所の総合的な防災対策を図る取組（注１・注２・注３）を行う事業所で、以下の事業等を複数実施する事業所に加算する。
ⅰ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ⅱ 一時預かり事業（一般型）（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t>
        </r>
        <r>
          <rPr>
            <b/>
            <sz val="8"/>
            <color indexed="81"/>
            <rFont val="MS P ゴシック"/>
            <family val="3"/>
            <charset val="128"/>
          </rPr>
          <t xml:space="preserve">
　</t>
        </r>
        <r>
          <rPr>
            <sz val="8"/>
            <color indexed="81"/>
            <rFont val="MS P ゴシック"/>
            <family val="3"/>
            <charset val="128"/>
          </rPr>
          <t>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ⅲ 病児保育事業（子ども・子育て支援交付金に係る要件に適合するもの及びこれと同等の要件を満たして自主事業として実施しているもの。）
ⅳ 乳児が３人以上利用している施設（４月から11月までの各月初日を平均して乳児が３人以上利用していること。）
また、①乳児の利用定員が３人以上あり、かつ、②乳児保育を実施する職員体制を維持し、③地域の親子が交流する場の提供や子育てに関する相談会を月２回以上開催している場合、前年度に要件を満たしていた場合については、乳児３人以上の利用の要件を満たしたものと取り扱う。
ⅴ 障害児（軽度障害児を含む。）（注４）が１人以上利用している施設（４月から11月までの間に１人以上の障害児の利用があること。）</t>
        </r>
        <r>
          <rPr>
            <b/>
            <sz val="8"/>
            <color indexed="81"/>
            <rFont val="MS P ゴシック"/>
            <family val="3"/>
            <charset val="128"/>
          </rPr>
          <t xml:space="preserve">
</t>
        </r>
        <r>
          <rPr>
            <sz val="8"/>
            <color indexed="81"/>
            <rFont val="MS P ゴシック"/>
            <family val="3"/>
            <charset val="128"/>
          </rPr>
          <t xml:space="preserve">
（注１）取組の実施方法の例示
ⅰ 地域住民等への防災支援協力体制の整備及び合同避難訓練等を実施する。
ⅱ 職員等への防災教育、訓練の実施及び避難具の整備を促進する。
（注２）取組に必要となる経費の額
取組に必要となる経費の総額が、概ね16万円以上見込まれること。
（注３）支出対象経費
需用費（消耗品費、燃料費、印刷製本費、修繕費、食糧費（茶菓）、光熱水費、医療材料費）・役務費（通信運搬費）・旅費・謝金・備品購入費・原材料費・使用料及び賃借料・賃金・委託費（防災訓練及び避難具の整備等に要する特別の経費に限り、保育の提供に当たって、通常要する費用は含まない。）
（注４）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 ref="H7" authorId="0" shapeId="0">
      <text>
        <r>
          <rPr>
            <b/>
            <sz val="9"/>
            <color indexed="81"/>
            <rFont val="MS P ゴシック"/>
            <family val="3"/>
            <charset val="128"/>
          </rPr>
          <t>特記事項がある場合は明記してください。
また、事業所内保育事業において、従業員枠の児童の場合、その旨を明記してください。</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M9" authorId="0" shapeId="0">
      <text>
        <r>
          <rPr>
            <sz val="9"/>
            <color indexed="81"/>
            <rFont val="MS P ゴシック"/>
            <family val="3"/>
            <charset val="128"/>
          </rPr>
          <t>令和５年度の国の告示の中で、兼務職員の実態を把握するよう国から求められています。施設を複数運営している法人が、１人の職員に対して複数の施設で常勤扱いにするなどの多重雇用や、法人が定めた月間勤務時間を超える雇用契約を行わないよう注意が必要です。
　例えば、ある施設で１６０ｈの常勤として雇用されている職員が、他の施設で月80ｈの雇用契約を結んでいる、若しくは給与を得ているのはアウトです。
（A園で100ｈ分、B園で60ｈ分の給与をそれそれ得る、というのは問題ありません。）
　市において、他施設（小規模園やアフタースクール、介護施設等）の給与台帳及び委託費に係る計画書等の確認を行います。
　月間勤務時間を超過している職員については、Ｐ列に「ＮＧ」表示が出ます。</t>
        </r>
      </text>
    </comment>
    <comment ref="D11"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ⅰ 管理者
１人
（注）管理者は児童福祉事業等に２年以上従事した者又はこれと同等以上の能力を有すると認められる者で、常時実際にその事業所の運営管理の業務に専従し、かつ給付費からの給与支出がある者とする。
＜児童福祉事業等に従事した者の例示＞
児童福祉施設の職員、幼稚園・小学校等における教諭、市町村等の公的機関において児童福祉に関する事務を取り扱う部局の職員、民生委員・児童委員の他、教育・保育施設又は地域型保育事業に移行した施設・事業所における移行前の認可外保育施設の職員等
＜同等以上の能力を有すると認められる者の例示＞
公的機関等の実施する施設長研修等を受講した者等
</t>
        </r>
      </text>
    </comment>
    <comment ref="B12"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 xml:space="preserve">≪小規模保育事業A型・B型≫
１．基本分単価（⑥）
</t>
        </r>
        <r>
          <rPr>
            <sz val="9"/>
            <color indexed="81"/>
            <rFont val="MS P ゴシック"/>
            <family val="3"/>
            <charset val="128"/>
          </rPr>
          <t xml:space="preserve">（２）基本分単価に含まれる職員構成
基本分単価に含まれる職員構成は以下のとおりであることから、これを充足すること。
（ア）保育従事者（※）
基本分単価における必要保育従事者数は以下のⅰとⅱを合計した数であること。
また、これとは別に非常勤の保育従事者（小規模保育事業Ａ型にあっては保育士）が配置されていること。
（ア）保育従事者（※）
　ⅱ その他（※）
　ａ </t>
        </r>
        <r>
          <rPr>
            <b/>
            <u/>
            <sz val="9"/>
            <color indexed="81"/>
            <rFont val="MS P ゴシック"/>
            <family val="3"/>
            <charset val="128"/>
          </rPr>
          <t>保育標準時間認定を受けた子どもが利用する事業所については非常勤保育従事者１人（小規模保育事業Ａ型にあっては保育士）</t>
        </r>
        <r>
          <rPr>
            <sz val="9"/>
            <color indexed="81"/>
            <rFont val="MS P ゴシック"/>
            <family val="3"/>
            <charset val="128"/>
          </rPr>
          <t xml:space="preserve">
</t>
        </r>
      </text>
    </comment>
    <comment ref="B13"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基本分単価における必要保育従事者数は以下のⅰとⅱを合計した数であること。
また、</t>
        </r>
        <r>
          <rPr>
            <b/>
            <u/>
            <sz val="9"/>
            <color indexed="81"/>
            <rFont val="MS P ゴシック"/>
            <family val="3"/>
            <charset val="128"/>
          </rPr>
          <t>これとは別に非常勤の保育従事者（小規模保育事業Ａ型にあっては保育士）が配
置されていること</t>
        </r>
        <r>
          <rPr>
            <sz val="9"/>
            <color indexed="81"/>
            <rFont val="MS P ゴシック"/>
            <family val="3"/>
            <charset val="128"/>
          </rPr>
          <t xml:space="preserve">。
</t>
        </r>
      </text>
    </comment>
    <comment ref="B14"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ⅱ 非常勤調理員等（注）
（注）調理業務の全部を委託する場合、または搬入施設から食事を搬入する場合は、調理員を置かないことができる。
</t>
        </r>
      </text>
    </comment>
    <comment ref="C14" authorId="0" shapeId="0">
      <text>
        <r>
          <rPr>
            <b/>
            <sz val="9"/>
            <color indexed="81"/>
            <rFont val="MS P ゴシック"/>
            <family val="3"/>
            <charset val="128"/>
          </rPr>
          <t>外部搬入をしている場合は「外部搬入」を、
外部搬入をしておらず、委託をしている場合は「委託」を、選択してください。</t>
        </r>
      </text>
    </comment>
    <comment ref="I14" authorId="0" shapeId="0">
      <text>
        <r>
          <rPr>
            <b/>
            <sz val="9"/>
            <color indexed="81"/>
            <rFont val="MS P ゴシック"/>
            <family val="3"/>
            <charset val="128"/>
          </rPr>
          <t>外部搬入又は委託の場合は空欄にしてください</t>
        </r>
      </text>
    </comment>
    <comment ref="B15"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ⅲ 非常勤事務職員（注）
（注）管理者等の職員が兼務する場合又は業務委託する場合は、配置は不要であること。
</t>
        </r>
      </text>
    </comment>
    <comment ref="C15" authorId="0" shapeId="0">
      <text>
        <r>
          <rPr>
            <b/>
            <sz val="9"/>
            <color indexed="81"/>
            <rFont val="MS P ゴシック"/>
            <family val="3"/>
            <charset val="128"/>
          </rPr>
          <t>管理者等が兼務する場合は「管理者等兼務」を選択してください</t>
        </r>
      </text>
    </comment>
    <comment ref="I15" authorId="0" shapeId="0">
      <text>
        <r>
          <rPr>
            <b/>
            <sz val="9"/>
            <color indexed="81"/>
            <rFont val="MS P ゴシック"/>
            <family val="3"/>
            <charset val="128"/>
          </rPr>
          <t>管理者等兼務の場合は空欄にしてください</t>
        </r>
      </text>
    </comment>
    <comment ref="C24" authorId="0" shapeId="0">
      <text>
        <r>
          <rPr>
            <b/>
            <sz val="9"/>
            <color indexed="81"/>
            <rFont val="MS P ゴシック"/>
            <family val="3"/>
            <charset val="128"/>
          </rPr>
          <t>幼保連携型認定こども園の学級の編制、職員、設備及び運営に関する基準の運用上の取扱いについて（通知）（R7.3.28改正）
２．職員配置について（基準省令第５条及び附則第８条関係）
（３）看護師等の特例について
幼保連携型認定こども園においては、基準省令附則第８条の規定のとおり、当分の間、１人に限って、当該園に勤務する保健師、看護師又は准看護師（以下「看護師等」という。）をもって基準省令第５条第３項の表備考第１号に定める者に代えることができる（ただし、補助者として従事する場合を除き、教育課程に基づく教育に従事してはならない）が、満１歳未満の園児の数が４人未満である場合は、子育てに関する知識と経験を有する看護師等を配置し、かつ、当該看護師等が保育を行うに当たって基準省令第５条第３項の表備考第１号に定める者による支援を受けることができる体制を確保しなければならないこととされている。
このため、上記場合において、保育所、認定こども園及び地域型保育事業所等（以下「保育所等」という。）での勤務経験が概ね３年に満たない看護師等が保育を行う場合、「子育て支援員研修事業の実施について」（平成２７年５月２１日付け雇児発０５２１第１８号厚生労働省雇用均等・児童家庭局長通知）で定める子育て支援員研修のうち、地域保育コースその他の都道府県知事が認める研修の修了（以下「子育て支援員研修等」という。）を必須とし、また、基準省令第５条第３項の表備考第１号に定める者と合同の組・グループを編成し、原則として同一の乳児室など同一空間内で保育を行わなければならないこと。</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9"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Ⅱ 基本部分</t>
        </r>
        <r>
          <rPr>
            <sz val="9"/>
            <color indexed="81"/>
            <rFont val="MS P ゴシック"/>
            <family val="3"/>
            <charset val="128"/>
          </rPr>
          <t xml:space="preserve">
１．基本分単価（⑥）
（２）基本分単価に含まれる職員構成
（ア）保育従事者（※）
基本分単価における必要保育従事者数は以下のⅰとⅱを合計した数であること。
また、これとは別に非常勤の保育従事者（小規模保育事業Ａ型にあっては保育士）が配置されていること。
ⅰ 年齢別配置基準（※）
ａ 小規模保育事業Ａ型
１、２歳児６人につき１人、乳児３人につき１人、左記に加えて１人
上記はすべて保育士であること。
（注１）ここでいう「１、２歳児」、「乳児」とは、年度の初日の前日における満年齢によるものであること。
（注２）確認に当たっては以下の算式によること。
＜算式＞
｛１、２歳児数×1/6（小数点第１位まで計算（小数点第２位以下切り捨て））｝＋｛乳児数×1/3（同）｝＋１＝配置基準上保育士数（小数点以下四捨五入）
</t>
        </r>
        <r>
          <rPr>
            <sz val="9"/>
            <color indexed="81"/>
            <rFont val="MS P ゴシック"/>
            <family val="3"/>
            <charset val="128"/>
          </rPr>
          <t xml:space="preserve">
</t>
        </r>
      </text>
    </comment>
    <comment ref="M25" authorId="0" shapeId="0">
      <text>
        <r>
          <rPr>
            <sz val="9"/>
            <color indexed="81"/>
            <rFont val="MS P ゴシック"/>
            <family val="3"/>
            <charset val="128"/>
          </rPr>
          <t>【参考】
一時預かり事業の実施について（R7.3.31改正）
④ 職員の配置
　規則第36条の35第１項第１号ロ及びハの規定に基づき、乳幼児の年齢及び人数に応じ、専ら当該一般型一時預かり事業に従事する職員として、当該乳幼児の処遇を行う者（以下「保育従事者」という。）を配置し、そのうち保育士を１／２以上とすること。また、当該保育従事者の数は２名を下ることはできないこと。ただし、以下のアからウ及びエ（ウ）に該当する場合を除く。
　ア 保育所等と一体的に事業を実施する場合
　保育所等と一体的に事業を実施し、当該保育所等の職員（保育従事者に限る。）による支援を受けられる場合には、保育士１名で処遇ができる乳幼児数の範囲内において、保育従事者を保育士１名とすることができる。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イ １日当たり平均利用児童数がおおむね３人以下である場合
　１日当たり平均利用児童数（年間延べ利用児童数を年間開所日数で除して得た数をいう。以下同じ。）がおおむね３人以下である場合には、家庭的保育者（児童福祉法（昭和22年法律第164号）第６条の３第９項第１号に規定する家庭的保育者をいう。以下同じ。）を、保育士とみなすことができる。
　ウ 保育所等と一体的に事業を実施、かつ１日当たり平均利用児童数がおおむね３人以下である場合
　１日当たり平均利用児童数がおおむね３人以下であることに加え、保育所等と一体的に事業を運営し、当該保育所等を利用している乳幼児と同一の場所において当該一般型一時預かり事業を実施する場合であって、当該保育所等の保育士による支援を受けられる場合には、保育士１名で処遇ができる乳幼児数の範囲内において、保育従事者を「子育て支援員研修事業の実施について」（令和６年３月30日こ成環第111号、こ支家第189号こども家庭庁成育局長、こども家庭庁支援局長通知）の別紙「子育て支援員研修事業実施要綱」の５（３）アに定める基本研修及び５（３）イ（イ）に定める「一時預かり事業」又は「地域型保育」の専門研修を修了した者（以下「子育て支援員」という。）１名とすることができる。ただし、保育所等を利用している乳幼児と同一の場所において事業を実施する場合であっても、保育所等を利用する児童と当該事業の利用乳幼児数を合わせた乳幼児の人数に応じ、児童福祉施設の設備及び運営に関する基準（昭和
23年厚生省令第63号）第33条第２項の規定に準じて職員を配置すること。なお、非定期利用が中心である一時預かり事業の特性に留意し、研修内容を設定すること。
　エ 同一敷地内で放課後児童健全育成事業を実施する場合
　一時預かり事業を実施する保育所、幼稚園及び認定こども園を運営する法人が同一敷地内で放課後児童健全育成事業を実施する場合であって、放課後児童健全育成事業の利用児童数がおおむね２人以下であるときには、下記（ア）から（エ）までの要件を全て満たすことを条件として、一時預かり事業の実施場所において、両事業の対象児童を合同で保育することを可能とする。
　（ア）放課後児童健全育成事業の対象児童（以下「放課後児童」という。）の処遇の実施にあたっては、『「放課後児童健全育成事業」の実施について』（令和５年４月12日こ成環第５号こども家庭庁成育局長通知）の別紙「放課後児童健全育成事業実施要綱」によること。
（イ）一時預かり事業に関する保育従事者の配置基準は、上記④の一段落目の記載に関わらず、乳児おおむね３人につき２名以上、満１歳以上満３歳に満たない幼児おおむね３人につき１名以上、満３歳以上満４歳に満たない幼児おおむね10人につき１名以上、満４歳以上の幼児おおむね15人につき１名以上とすること。
（ウ）一時預かり事業に関する保育従事者の数は２名を下ることはできないのが原則であるが、放課後児童の処遇に係る職員２名以上から支援を受けられることを前提に、上記（イ）の基準に基づき保育士１名で保育ができる乳幼児数の範囲内において、保育士１名とすることができることとする。
（エ）一時預かり事業の対象児童に対する処遇に支障がないことに加え、低年齢児と小学生が同一場所で活動することを踏まえた安全な保育環境が確保されていると市町村が認めていること。
　</t>
        </r>
      </text>
    </comment>
    <comment ref="M45" authorId="0" shapeId="0">
      <text>
        <r>
          <rPr>
            <sz val="9"/>
            <color indexed="81"/>
            <rFont val="MS P ゴシック"/>
            <family val="3"/>
            <charset val="128"/>
          </rPr>
          <t xml:space="preserve">【参考】
特定教育・保育等に要する費用の額の算定に関する基準等の実施上の留意事項について（R7.4.11改正）
</t>
        </r>
        <r>
          <rPr>
            <b/>
            <sz val="9"/>
            <color indexed="81"/>
            <rFont val="MS P ゴシック"/>
            <family val="3"/>
            <charset val="128"/>
          </rPr>
          <t>≪小規模保育事業A型・B型≫
Ⅲ 基本加算部分</t>
        </r>
        <r>
          <rPr>
            <sz val="9"/>
            <color indexed="81"/>
            <rFont val="MS P ゴシック"/>
            <family val="3"/>
            <charset val="128"/>
          </rPr>
          <t xml:space="preserve">
３．障害児保育加算（⑨又は⑨’）
（１）加算の要件
</t>
        </r>
        <r>
          <rPr>
            <b/>
            <sz val="9"/>
            <color indexed="81"/>
            <rFont val="MS P ゴシック"/>
            <family val="3"/>
            <charset val="128"/>
          </rPr>
          <t>（ア）１歳児配置改善加算の適用がない場合【⑨】</t>
        </r>
        <r>
          <rPr>
            <sz val="9"/>
            <color indexed="81"/>
            <rFont val="MS P ゴシック"/>
            <family val="3"/>
            <charset val="128"/>
          </rPr>
          <t xml:space="preserve">
障害児（軽度障害児を含む。）（注）を受け入れる事業所において、当該障害児に係る保育従事者の配置基準を障害児２人につき１人とする場合に加算する。
その際の計算に当たっては、Ⅱの１．（２）（ア）ⅰの年齢別配置基準について、以下の算式に置き替えて算定すること。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差し支えない。
＜算式＞
｛１、２歳児数（障害児を除く）×1/6（小数点第１位まで計算（小数点第２位以下切り捨て））｝＋｛乳児数（同）×1/3（同）｝＋｛障害児数×1/2（同）｝＋１＝配置基準上保育士・保育従事者数（小数点以下四捨五入）
</t>
        </r>
        <r>
          <rPr>
            <b/>
            <sz val="9"/>
            <color indexed="81"/>
            <rFont val="MS P ゴシック"/>
            <family val="3"/>
            <charset val="128"/>
          </rPr>
          <t>（イ）１歳児配置改善加算の適用がある場合【⑨’】</t>
        </r>
        <r>
          <rPr>
            <sz val="9"/>
            <color indexed="81"/>
            <rFont val="MS P ゴシック"/>
            <family val="3"/>
            <charset val="128"/>
          </rPr>
          <t xml:space="preserve">
障害児（軽度障害児を含む。）（注）を受け入れる事業所において、当該障害児に係る保育従事者の配置基準を障害児２人につき１人とする場合に加算する。
その際の計算に当たっては、Ⅱの１．（２）（ア）ⅰの年齢別配置基準について、以下の算式に置き替えて算定すること。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差し支えない。
＜算式＞
｛２歳児数（障害児を除く）×1/6（小数点第１位まで計算（小数点第２位以下切り捨て））｝＋｛１歳児数（障害児を除く）×1/5（同）｝＋｛乳児数（同）×1/3（同）｝＋｛障害児数×1/2（同）｝＋１＝配置基準上保育士・保育従事者数（小数点以下四捨五入）</t>
        </r>
      </text>
    </comment>
  </commentList>
</comments>
</file>

<file path=xl/sharedStrings.xml><?xml version="1.0" encoding="utf-8"?>
<sst xmlns="http://schemas.openxmlformats.org/spreadsheetml/2006/main" count="307" uniqueCount="243">
  <si>
    <t>0歳児</t>
    <rPh sb="1" eb="3">
      <t>サイジ</t>
    </rPh>
    <phoneticPr fontId="1"/>
  </si>
  <si>
    <t>1歳児</t>
    <rPh sb="1" eb="3">
      <t>サイジ</t>
    </rPh>
    <phoneticPr fontId="1"/>
  </si>
  <si>
    <t>2歳児</t>
    <rPh sb="1" eb="3">
      <t>サイジ</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</si>
  <si>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</si>
  <si>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</si>
  <si>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</si>
  <si>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</si>
  <si>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</si>
  <si>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</si>
  <si>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</si>
  <si>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</si>
  <si>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</si>
  <si>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</si>
  <si>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</si>
  <si>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</si>
  <si>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</si>
  <si>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</si>
  <si>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</si>
  <si>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</si>
  <si>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</si>
  <si>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</si>
  <si>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</si>
  <si>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</si>
  <si>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</si>
  <si>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</si>
  <si>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※育休・療養休暇等の長期休暇取得中の職員は対象外</t>
    <rPh sb="1" eb="3">
      <t>イクキュウ</t>
    </rPh>
    <rPh sb="4" eb="6">
      <t>リョウヨウ</t>
    </rPh>
    <rPh sb="6" eb="8">
      <t>キュウカ</t>
    </rPh>
    <rPh sb="8" eb="9">
      <t>ナド</t>
    </rPh>
    <rPh sb="10" eb="12">
      <t>チョウキ</t>
    </rPh>
    <rPh sb="12" eb="14">
      <t>キュウカ</t>
    </rPh>
    <rPh sb="14" eb="16">
      <t>シュトク</t>
    </rPh>
    <rPh sb="16" eb="17">
      <t>チュウ</t>
    </rPh>
    <rPh sb="18" eb="20">
      <t>ショクイン</t>
    </rPh>
    <rPh sb="21" eb="24">
      <t>タイショウガイ</t>
    </rPh>
    <phoneticPr fontId="1"/>
  </si>
  <si>
    <t>※初日時点で就労している職員が対象</t>
    <rPh sb="1" eb="3">
      <t>ショニチ</t>
    </rPh>
    <rPh sb="3" eb="5">
      <t>ジテン</t>
    </rPh>
    <rPh sb="6" eb="8">
      <t>シュウロウ</t>
    </rPh>
    <rPh sb="12" eb="14">
      <t>ショクイン</t>
    </rPh>
    <rPh sb="15" eb="17">
      <t>タイショウ</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</si>
  <si>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</si>
  <si>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</si>
  <si>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</si>
  <si>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</si>
  <si>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</si>
  <si>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</si>
  <si>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</si>
  <si>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冷暖房費加算</t>
    <rPh sb="0" eb="3">
      <t>レイダンボウ</t>
    </rPh>
    <rPh sb="3" eb="4">
      <t>ヒ</t>
    </rPh>
    <rPh sb="4" eb="6">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</si>
  <si>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</si>
  <si>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</si>
  <si>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</si>
  <si>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</si>
  <si>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</si>
  <si>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</si>
  <si>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</si>
  <si>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</si>
  <si>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</si>
  <si>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</si>
  <si>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</si>
  <si>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</si>
  <si>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</si>
  <si>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</si>
  <si>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</si>
  <si>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４・5歳児</t>
    <rPh sb="3" eb="5">
      <t>サイジ</t>
    </rPh>
    <phoneticPr fontId="1"/>
  </si>
  <si>
    <t>〇</t>
  </si>
  <si>
    <t>常勤時間</t>
    <rPh sb="0" eb="2">
      <t>ジョウキン</t>
    </rPh>
    <rPh sb="2" eb="4">
      <t>ジカン</t>
    </rPh>
    <phoneticPr fontId="1"/>
  </si>
  <si>
    <t>用務員</t>
    <rPh sb="0" eb="3">
      <t>ヨウムイン</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</si>
  <si>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</si>
  <si>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</si>
  <si>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</si>
  <si>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保育士</t>
    <rPh sb="0" eb="3">
      <t>ホイクシ</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</si>
  <si>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</si>
  <si>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</si>
  <si>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</si>
  <si>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【基本配置】</t>
    <rPh sb="1" eb="3">
      <t>キホン</t>
    </rPh>
    <rPh sb="3" eb="5">
      <t>ハイチ</t>
    </rPh>
    <phoneticPr fontId="1"/>
  </si>
  <si>
    <t>冷暖房</t>
    <rPh sb="0" eb="3">
      <t>レイダンボウ</t>
    </rPh>
    <phoneticPr fontId="1"/>
  </si>
  <si>
    <t>除雪</t>
    <rPh sb="0" eb="2">
      <t>ジョセツ</t>
    </rPh>
    <phoneticPr fontId="1"/>
  </si>
  <si>
    <t>降灰</t>
    <rPh sb="0" eb="2">
      <t>コウハイ</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</si>
  <si>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</si>
  <si>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</si>
  <si>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</si>
  <si>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子育て支援の取組み</t>
    <rPh sb="0" eb="2">
      <t>コソダ</t>
    </rPh>
    <rPh sb="3" eb="5">
      <t>シエン</t>
    </rPh>
    <rPh sb="6" eb="8">
      <t>トリク</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</si>
  <si>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</si>
  <si>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</si>
  <si>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</si>
  <si>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</si>
  <si>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栄養管理</t>
    <rPh sb="0" eb="2">
      <t>エイヨウ</t>
    </rPh>
    <rPh sb="2" eb="4">
      <t>カンリ</t>
    </rPh>
    <phoneticPr fontId="1"/>
  </si>
  <si>
    <t>第三評価</t>
    <rPh sb="0" eb="1">
      <t>ダイ</t>
    </rPh>
    <rPh sb="1" eb="2">
      <t>サン</t>
    </rPh>
    <rPh sb="2" eb="4">
      <t>ヒョウカ</t>
    </rPh>
    <phoneticPr fontId="1"/>
  </si>
  <si>
    <t>機能強化</t>
    <rPh sb="0" eb="2">
      <t>キノウ</t>
    </rPh>
    <rPh sb="2" eb="4">
      <t>キョウカ</t>
    </rPh>
    <phoneticPr fontId="1"/>
  </si>
  <si>
    <t>土曜閉園</t>
    <rPh sb="0" eb="2">
      <t>ドヨウ</t>
    </rPh>
    <rPh sb="2" eb="3">
      <t>シ</t>
    </rPh>
    <rPh sb="3" eb="4">
      <t>エン</t>
    </rPh>
    <phoneticPr fontId="1"/>
  </si>
  <si>
    <t>栄養管理加算</t>
    <phoneticPr fontId="1"/>
  </si>
  <si>
    <t>一般型一時預かり事業</t>
    <rPh sb="0" eb="2">
      <t>イッパン</t>
    </rPh>
    <rPh sb="2" eb="3">
      <t>ガタ</t>
    </rPh>
    <rPh sb="3" eb="5">
      <t>イチジ</t>
    </rPh>
    <rPh sb="5" eb="6">
      <t>アズ</t>
    </rPh>
    <rPh sb="8" eb="10">
      <t>ジギョウ</t>
    </rPh>
    <phoneticPr fontId="1"/>
  </si>
  <si>
    <t>施設機能強化加算判定用</t>
    <rPh sb="0" eb="2">
      <t>シセツ</t>
    </rPh>
    <rPh sb="2" eb="4">
      <t>キノウ</t>
    </rPh>
    <rPh sb="4" eb="6">
      <t>キョウカ</t>
    </rPh>
    <rPh sb="6" eb="8">
      <t>カサン</t>
    </rPh>
    <rPh sb="8" eb="11">
      <t>ハンテイヨウ</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</si>
  <si>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</si>
  <si>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</si>
  <si>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</si>
  <si>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※3</t>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</si>
  <si>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</si>
  <si>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</si>
  <si>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</si>
  <si>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年齢別配置基準を</t>
    <rPh sb="0" eb="2">
      <t>ネンレイ</t>
    </rPh>
    <rPh sb="2" eb="3">
      <t>ベツ</t>
    </rPh>
    <rPh sb="3" eb="5">
      <t>ハイチ</t>
    </rPh>
    <rPh sb="5" eb="7">
      <t>キジュン</t>
    </rPh>
    <phoneticPr fontId="1"/>
  </si>
  <si>
    <t>３号認定</t>
  </si>
  <si>
    <t>２号認定</t>
    <rPh sb="1" eb="2">
      <t>ゴウ</t>
    </rPh>
    <rPh sb="2" eb="4">
      <t>ニンテイ</t>
    </rPh>
    <phoneticPr fontId="1"/>
  </si>
  <si>
    <t>３号認定</t>
    <rPh sb="1" eb="2">
      <t>ゴウ</t>
    </rPh>
    <rPh sb="2" eb="4">
      <t>ニンテイ</t>
    </rPh>
    <phoneticPr fontId="1"/>
  </si>
  <si>
    <t>Ver.</t>
    <phoneticPr fontId="1"/>
  </si>
  <si>
    <t>Release</t>
    <phoneticPr fontId="1"/>
  </si>
  <si>
    <t>Detail</t>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</si>
  <si>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</si>
  <si>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</si>
  <si>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</si>
  <si>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</si>
  <si>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</si>
  <si>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</si>
  <si>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</si>
  <si>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</si>
  <si>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</si>
  <si>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</si>
  <si>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</si>
  <si>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</si>
  <si>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</si>
  <si>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</si>
  <si>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</si>
  <si>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事業類型</t>
    <rPh sb="0" eb="2">
      <t>ジギョウ</t>
    </rPh>
    <rPh sb="2" eb="4">
      <t>ルイケイ</t>
    </rPh>
    <phoneticPr fontId="1"/>
  </si>
  <si>
    <t>非常勤調理員等は、非常勤の調理員を配置すること。ただし、外部搬入又は委託の場合は配置は配置不要。</t>
    <rPh sb="0" eb="3">
      <t>ヒジョウキン</t>
    </rPh>
    <rPh sb="3" eb="6">
      <t>チョウリイン</t>
    </rPh>
    <rPh sb="6" eb="7">
      <t>トウ</t>
    </rPh>
    <rPh sb="13" eb="16">
      <t>チョウリイン</t>
    </rPh>
    <rPh sb="40" eb="42">
      <t>ハイチ</t>
    </rPh>
    <rPh sb="43" eb="45">
      <t>ハイチ</t>
    </rPh>
    <phoneticPr fontId="1"/>
  </si>
  <si>
    <t>非常勤事務職員は、管理者等が兼務する場合や業務委託する場合は配置は不要。</t>
    <rPh sb="0" eb="3">
      <t>ヒジョウキン</t>
    </rPh>
    <rPh sb="3" eb="5">
      <t>ジム</t>
    </rPh>
    <rPh sb="5" eb="7">
      <t>ショクイン</t>
    </rPh>
    <rPh sb="9" eb="12">
      <t>カンリシャ</t>
    </rPh>
    <rPh sb="12" eb="13">
      <t>トウ</t>
    </rPh>
    <rPh sb="14" eb="16">
      <t>ケンム</t>
    </rPh>
    <rPh sb="18" eb="20">
      <t>バアイ</t>
    </rPh>
    <rPh sb="21" eb="23">
      <t>ギョウム</t>
    </rPh>
    <rPh sb="23" eb="25">
      <t>イタク</t>
    </rPh>
    <rPh sb="27" eb="29">
      <t>バアイ</t>
    </rPh>
    <rPh sb="30" eb="32">
      <t>ハイチ</t>
    </rPh>
    <rPh sb="33" eb="35">
      <t>フヨウ</t>
    </rPh>
    <phoneticPr fontId="1"/>
  </si>
  <si>
    <t>子育て支援の取組み</t>
    <rPh sb="0" eb="2">
      <t>コソダ</t>
    </rPh>
    <rPh sb="3" eb="5">
      <t>シエン</t>
    </rPh>
    <rPh sb="6" eb="8">
      <t>トリクミ</t>
    </rPh>
    <phoneticPr fontId="1"/>
  </si>
  <si>
    <t>利用定員</t>
    <rPh sb="0" eb="2">
      <t>リヨウ</t>
    </rPh>
    <rPh sb="2" eb="4">
      <t>テイイン</t>
    </rPh>
    <phoneticPr fontId="1"/>
  </si>
  <si>
    <t>利用定員</t>
    <rPh sb="0" eb="2">
      <t>リヨウ</t>
    </rPh>
    <rPh sb="2" eb="4">
      <t>テイイン</t>
    </rPh>
    <phoneticPr fontId="1"/>
  </si>
  <si>
    <t>管理者（園長等）</t>
    <rPh sb="0" eb="3">
      <t>カンリシャ</t>
    </rPh>
    <rPh sb="4" eb="6">
      <t>エンチョウ</t>
    </rPh>
    <rPh sb="6" eb="7">
      <t>ナド</t>
    </rPh>
    <phoneticPr fontId="1"/>
  </si>
  <si>
    <t>【基本配置】
非常勤事務職員</t>
    <rPh sb="1" eb="3">
      <t>キホン</t>
    </rPh>
    <rPh sb="3" eb="5">
      <t>ハイチ</t>
    </rPh>
    <rPh sb="7" eb="10">
      <t>ヒジョウキン</t>
    </rPh>
    <rPh sb="10" eb="12">
      <t>ジム</t>
    </rPh>
    <rPh sb="12" eb="14">
      <t>ショクイン</t>
    </rPh>
    <phoneticPr fontId="1"/>
  </si>
  <si>
    <t>【基本配置】
非常勤調理員等</t>
    <rPh sb="1" eb="3">
      <t>キホン</t>
    </rPh>
    <rPh sb="3" eb="5">
      <t>ハイチ</t>
    </rPh>
    <rPh sb="7" eb="10">
      <t>ヒジョウキン</t>
    </rPh>
    <rPh sb="10" eb="13">
      <t>チョウリイン</t>
    </rPh>
    <rPh sb="13" eb="14">
      <t>トウ</t>
    </rPh>
    <phoneticPr fontId="1"/>
  </si>
  <si>
    <t>【基本配置】
非常勤保育従事者
（保育標準時間対応）</t>
    <rPh sb="1" eb="3">
      <t>キホン</t>
    </rPh>
    <rPh sb="3" eb="5">
      <t>ハイチ</t>
    </rPh>
    <rPh sb="7" eb="10">
      <t>ヒジョウキン</t>
    </rPh>
    <rPh sb="10" eb="12">
      <t>ホイク</t>
    </rPh>
    <rPh sb="12" eb="15">
      <t>ジュウジシャ</t>
    </rPh>
    <rPh sb="17" eb="19">
      <t>ホイク</t>
    </rPh>
    <rPh sb="19" eb="21">
      <t>ヒョウジュン</t>
    </rPh>
    <rPh sb="21" eb="23">
      <t>ジカン</t>
    </rPh>
    <rPh sb="23" eb="25">
      <t>タイオウ</t>
    </rPh>
    <phoneticPr fontId="1"/>
  </si>
  <si>
    <t>障害児保育
加算対象者</t>
    <rPh sb="0" eb="2">
      <t>ショウガイ</t>
    </rPh>
    <rPh sb="2" eb="3">
      <t>ジ</t>
    </rPh>
    <rPh sb="3" eb="5">
      <t>ホイク</t>
    </rPh>
    <rPh sb="6" eb="8">
      <t>カサン</t>
    </rPh>
    <rPh sb="8" eb="11">
      <t>タイショウシャ</t>
    </rPh>
    <phoneticPr fontId="1"/>
  </si>
  <si>
    <t>保育士比率向上加算</t>
    <rPh sb="0" eb="3">
      <t>ホイクシ</t>
    </rPh>
    <rPh sb="3" eb="5">
      <t>ヒリツ</t>
    </rPh>
    <rPh sb="5" eb="7">
      <t>コウジョウ</t>
    </rPh>
    <rPh sb="7" eb="9">
      <t>カサン</t>
    </rPh>
    <phoneticPr fontId="1"/>
  </si>
  <si>
    <t>障害児保育加算</t>
    <rPh sb="0" eb="2">
      <t>ショウガイ</t>
    </rPh>
    <rPh sb="2" eb="3">
      <t>ジ</t>
    </rPh>
    <rPh sb="3" eb="5">
      <t>ホイク</t>
    </rPh>
    <rPh sb="5" eb="7">
      <t>カサン</t>
    </rPh>
    <phoneticPr fontId="1"/>
  </si>
  <si>
    <t>連携施設を設定していない場合</t>
    <rPh sb="0" eb="2">
      <t>レンケイ</t>
    </rPh>
    <rPh sb="2" eb="4">
      <t>シセツ</t>
    </rPh>
    <rPh sb="5" eb="7">
      <t>セッテイ</t>
    </rPh>
    <rPh sb="12" eb="14">
      <t>バアイ</t>
    </rPh>
    <phoneticPr fontId="1"/>
  </si>
  <si>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1"/>
  </si>
  <si>
    <t>定員を恒常的に超過する場合</t>
    <rPh sb="0" eb="2">
      <t>テイイン</t>
    </rPh>
    <rPh sb="3" eb="6">
      <t>コウジョウテキ</t>
    </rPh>
    <rPh sb="7" eb="9">
      <t>チョウカ</t>
    </rPh>
    <rPh sb="11" eb="13">
      <t>バアイ</t>
    </rPh>
    <phoneticPr fontId="1"/>
  </si>
  <si>
    <t>障害児保育加算対象人数</t>
    <rPh sb="0" eb="2">
      <t>ショウガイ</t>
    </rPh>
    <rPh sb="2" eb="3">
      <t>ジ</t>
    </rPh>
    <rPh sb="3" eb="5">
      <t>ホイク</t>
    </rPh>
    <rPh sb="5" eb="7">
      <t>カサン</t>
    </rPh>
    <rPh sb="7" eb="9">
      <t>タイショウ</t>
    </rPh>
    <rPh sb="9" eb="11">
      <t>ニンズウ</t>
    </rPh>
    <phoneticPr fontId="1"/>
  </si>
  <si>
    <t>4月～11月の平均で0歳児が3人以上在籍している</t>
    <rPh sb="1" eb="2">
      <t>ガツ</t>
    </rPh>
    <rPh sb="5" eb="6">
      <t>ガツ</t>
    </rPh>
    <rPh sb="7" eb="9">
      <t>ヘイキン</t>
    </rPh>
    <rPh sb="11" eb="13">
      <t>サイジ</t>
    </rPh>
    <rPh sb="15" eb="18">
      <t>ニンイジョウ</t>
    </rPh>
    <rPh sb="18" eb="20">
      <t>ザイセキ</t>
    </rPh>
    <phoneticPr fontId="1"/>
  </si>
  <si>
    <t>4月～11月の平均で障害児が1人以上在籍している</t>
    <rPh sb="1" eb="2">
      <t>ガツ</t>
    </rPh>
    <rPh sb="5" eb="6">
      <t>ガツ</t>
    </rPh>
    <rPh sb="7" eb="9">
      <t>ヘイキン</t>
    </rPh>
    <rPh sb="10" eb="12">
      <t>ショウガイ</t>
    </rPh>
    <rPh sb="12" eb="13">
      <t>ジ</t>
    </rPh>
    <rPh sb="15" eb="16">
      <t>ニン</t>
    </rPh>
    <rPh sb="16" eb="18">
      <t>イジョウ</t>
    </rPh>
    <rPh sb="18" eb="20">
      <t>ザイセキ</t>
    </rPh>
    <phoneticPr fontId="1"/>
  </si>
  <si>
    <t>取組み数</t>
    <rPh sb="0" eb="2">
      <t>トリク</t>
    </rPh>
    <rPh sb="3" eb="4">
      <t>スウ</t>
    </rPh>
    <phoneticPr fontId="1"/>
  </si>
  <si>
    <t>延長保育事業の実施</t>
    <rPh sb="0" eb="2">
      <t>エンチョウ</t>
    </rPh>
    <rPh sb="2" eb="4">
      <t>ホイク</t>
    </rPh>
    <rPh sb="4" eb="6">
      <t>ジギョウ</t>
    </rPh>
    <rPh sb="7" eb="9">
      <t>ジッシ</t>
    </rPh>
    <phoneticPr fontId="1"/>
  </si>
  <si>
    <t>一般型一時預かり事業の実施</t>
    <rPh sb="0" eb="3">
      <t>イッパンガタ</t>
    </rPh>
    <rPh sb="3" eb="5">
      <t>イチジ</t>
    </rPh>
    <rPh sb="5" eb="6">
      <t>アズ</t>
    </rPh>
    <rPh sb="8" eb="10">
      <t>ジギョウ</t>
    </rPh>
    <rPh sb="11" eb="13">
      <t>ジッシ</t>
    </rPh>
    <phoneticPr fontId="1"/>
  </si>
  <si>
    <t>病児保育事業の実施</t>
    <rPh sb="0" eb="2">
      <t>ビョウジ</t>
    </rPh>
    <rPh sb="2" eb="4">
      <t>ホイク</t>
    </rPh>
    <rPh sb="4" eb="6">
      <t>ジギョウ</t>
    </rPh>
    <rPh sb="7" eb="9">
      <t>ジッシ</t>
    </rPh>
    <phoneticPr fontId="1"/>
  </si>
  <si>
    <t>4～11月平均　障害児１人以上在籍</t>
    <rPh sb="4" eb="5">
      <t>ガツ</t>
    </rPh>
    <rPh sb="5" eb="7">
      <t>ヘイキン</t>
    </rPh>
    <rPh sb="8" eb="10">
      <t>ショウガイ</t>
    </rPh>
    <rPh sb="10" eb="11">
      <t>ジ</t>
    </rPh>
    <rPh sb="12" eb="15">
      <t>ニンイジョウ</t>
    </rPh>
    <rPh sb="15" eb="17">
      <t>ザイセキ</t>
    </rPh>
    <phoneticPr fontId="1"/>
  </si>
  <si>
    <t>4～11月平均　０歳児３人以上在籍</t>
    <rPh sb="4" eb="5">
      <t>ガツ</t>
    </rPh>
    <rPh sb="5" eb="7">
      <t>ヘイキン</t>
    </rPh>
    <rPh sb="9" eb="11">
      <t>サイジ</t>
    </rPh>
    <rPh sb="12" eb="15">
      <t>ニンイジョウ</t>
    </rPh>
    <rPh sb="15" eb="17">
      <t>ザイセキ</t>
    </rPh>
    <phoneticPr fontId="1"/>
  </si>
  <si>
    <t>保比率</t>
    <rPh sb="0" eb="1">
      <t>ホ</t>
    </rPh>
    <rPh sb="1" eb="3">
      <t>ヒリツ</t>
    </rPh>
    <phoneticPr fontId="1"/>
  </si>
  <si>
    <t>障害加算</t>
    <rPh sb="0" eb="2">
      <t>ショウガイ</t>
    </rPh>
    <rPh sb="2" eb="4">
      <t>カサン</t>
    </rPh>
    <phoneticPr fontId="1"/>
  </si>
  <si>
    <t>休日保育</t>
    <rPh sb="0" eb="2">
      <t>キュウジツ</t>
    </rPh>
    <rPh sb="2" eb="4">
      <t>ホイク</t>
    </rPh>
    <phoneticPr fontId="1"/>
  </si>
  <si>
    <t>夜間保育</t>
    <rPh sb="0" eb="2">
      <t>ヤカン</t>
    </rPh>
    <rPh sb="2" eb="4">
      <t>ホイク</t>
    </rPh>
    <phoneticPr fontId="1"/>
  </si>
  <si>
    <t>減価償却</t>
    <rPh sb="0" eb="2">
      <t>ゲンカ</t>
    </rPh>
    <rPh sb="2" eb="4">
      <t>ショウキャク</t>
    </rPh>
    <phoneticPr fontId="1"/>
  </si>
  <si>
    <t>賃借料</t>
    <rPh sb="0" eb="3">
      <t>チンシャクリョウ</t>
    </rPh>
    <phoneticPr fontId="1"/>
  </si>
  <si>
    <t>連携無し</t>
    <rPh sb="0" eb="2">
      <t>レンケイ</t>
    </rPh>
    <rPh sb="2" eb="3">
      <t>ナ</t>
    </rPh>
    <phoneticPr fontId="1"/>
  </si>
  <si>
    <t>調理外</t>
    <rPh sb="0" eb="2">
      <t>チョウリ</t>
    </rPh>
    <rPh sb="2" eb="3">
      <t>ソト</t>
    </rPh>
    <phoneticPr fontId="1"/>
  </si>
  <si>
    <t>管理者無</t>
    <rPh sb="0" eb="3">
      <t>カンリシャ</t>
    </rPh>
    <rPh sb="3" eb="4">
      <t>ナ</t>
    </rPh>
    <phoneticPr fontId="1"/>
  </si>
  <si>
    <t>定員超</t>
    <rPh sb="0" eb="1">
      <t>サダム</t>
    </rPh>
    <rPh sb="1" eb="2">
      <t>イン</t>
    </rPh>
    <rPh sb="2" eb="3">
      <t>チョウ</t>
    </rPh>
    <phoneticPr fontId="1"/>
  </si>
  <si>
    <t>障害児保育加算対象者以外</t>
    <rPh sb="0" eb="2">
      <t>ショウガイ</t>
    </rPh>
    <rPh sb="2" eb="3">
      <t>ジ</t>
    </rPh>
    <rPh sb="3" eb="5">
      <t>ホイク</t>
    </rPh>
    <rPh sb="5" eb="7">
      <t>カサン</t>
    </rPh>
    <rPh sb="7" eb="9">
      <t>タイショウ</t>
    </rPh>
    <rPh sb="9" eb="10">
      <t>シャ</t>
    </rPh>
    <rPh sb="10" eb="12">
      <t>イガイ</t>
    </rPh>
    <phoneticPr fontId="1"/>
  </si>
  <si>
    <t>障害児保育加算対象者</t>
    <rPh sb="0" eb="2">
      <t>ショウガイ</t>
    </rPh>
    <rPh sb="2" eb="3">
      <t>ジ</t>
    </rPh>
    <rPh sb="3" eb="5">
      <t>ホイク</t>
    </rPh>
    <rPh sb="5" eb="7">
      <t>カサン</t>
    </rPh>
    <rPh sb="7" eb="9">
      <t>タイショウ</t>
    </rPh>
    <rPh sb="9" eb="10">
      <t>シャ</t>
    </rPh>
    <phoneticPr fontId="1"/>
  </si>
  <si>
    <t>判定1</t>
    <rPh sb="0" eb="2">
      <t>ハンテイ</t>
    </rPh>
    <phoneticPr fontId="1"/>
  </si>
  <si>
    <t>判定2</t>
    <rPh sb="0" eb="2">
      <t>ハンテイ</t>
    </rPh>
    <phoneticPr fontId="1"/>
  </si>
  <si>
    <t>判定3</t>
    <rPh sb="0" eb="2">
      <t>ハンテイ</t>
    </rPh>
    <phoneticPr fontId="1"/>
  </si>
  <si>
    <t>最終判定</t>
    <rPh sb="0" eb="2">
      <t>サイシュウ</t>
    </rPh>
    <rPh sb="2" eb="4">
      <t>ハンテイ</t>
    </rPh>
    <phoneticPr fontId="1"/>
  </si>
  <si>
    <t>管理者</t>
    <rPh sb="0" eb="3">
      <t>カンリシャ</t>
    </rPh>
    <phoneticPr fontId="1"/>
  </si>
  <si>
    <t>非常勤調理員等</t>
    <rPh sb="0" eb="3">
      <t>ヒジョウキン</t>
    </rPh>
    <rPh sb="3" eb="6">
      <t>チョウリイン</t>
    </rPh>
    <rPh sb="6" eb="7">
      <t>トウ</t>
    </rPh>
    <phoneticPr fontId="1"/>
  </si>
  <si>
    <t>非常勤事務職員</t>
    <rPh sb="0" eb="3">
      <t>ヒジョウキン</t>
    </rPh>
    <rPh sb="3" eb="5">
      <t>ジム</t>
    </rPh>
    <rPh sb="5" eb="7">
      <t>ショクイン</t>
    </rPh>
    <phoneticPr fontId="1"/>
  </si>
  <si>
    <t>障害児</t>
    <rPh sb="0" eb="2">
      <t>ショウガイ</t>
    </rPh>
    <rPh sb="2" eb="3">
      <t>ジ</t>
    </rPh>
    <phoneticPr fontId="1"/>
  </si>
  <si>
    <t>職員名簿から算出される常勤換算された有効職員数</t>
    <rPh sb="0" eb="2">
      <t>ショクイン</t>
    </rPh>
    <rPh sb="2" eb="4">
      <t>メイボ</t>
    </rPh>
    <rPh sb="6" eb="8">
      <t>サンシュツ</t>
    </rPh>
    <rPh sb="11" eb="13">
      <t>ジョウキン</t>
    </rPh>
    <rPh sb="13" eb="15">
      <t>カンサン</t>
    </rPh>
    <rPh sb="18" eb="20">
      <t>ユウコウ</t>
    </rPh>
    <rPh sb="20" eb="23">
      <t>ショクインスウ</t>
    </rPh>
    <phoneticPr fontId="1"/>
  </si>
  <si>
    <t>※加算のために必要な追加職員数</t>
    <rPh sb="1" eb="3">
      <t>カサン</t>
    </rPh>
    <rPh sb="7" eb="9">
      <t>ヒツヨウ</t>
    </rPh>
    <rPh sb="10" eb="12">
      <t>ツイカ</t>
    </rPh>
    <rPh sb="12" eb="15">
      <t>ショクインスウ</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</si>
  <si>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</si>
  <si>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</si>
  <si>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【基本配置】
非常勤保育従事者</t>
    <rPh sb="1" eb="3">
      <t>キホン</t>
    </rPh>
    <rPh sb="3" eb="5">
      <t>ハイチ</t>
    </rPh>
    <rPh sb="7" eb="10">
      <t>ヒジョウキン</t>
    </rPh>
    <rPh sb="10" eb="12">
      <t>ホイク</t>
    </rPh>
    <rPh sb="12" eb="15">
      <t>ジュウジシャ</t>
    </rPh>
    <phoneticPr fontId="1"/>
  </si>
  <si>
    <t>（障害児を除く）在籍児童数から算出される必要職員数</t>
    <rPh sb="1" eb="3">
      <t>ショウガイ</t>
    </rPh>
    <rPh sb="3" eb="4">
      <t>ジ</t>
    </rPh>
    <rPh sb="5" eb="6">
      <t>ノゾ</t>
    </rPh>
    <rPh sb="8" eb="10">
      <t>ザイセキ</t>
    </rPh>
    <rPh sb="10" eb="12">
      <t>ジドウ</t>
    </rPh>
    <rPh sb="12" eb="13">
      <t>スウ</t>
    </rPh>
    <rPh sb="15" eb="17">
      <t>サンシュツ</t>
    </rPh>
    <rPh sb="20" eb="22">
      <t>ヒツヨウ</t>
    </rPh>
    <rPh sb="22" eb="24">
      <t>ショクイン</t>
    </rPh>
    <rPh sb="24" eb="25">
      <t>スウ</t>
    </rPh>
    <phoneticPr fontId="1"/>
  </si>
  <si>
    <t>※職員配置に関係しない加算は表示していません。</t>
    <rPh sb="1" eb="3">
      <t>ショクイン</t>
    </rPh>
    <rPh sb="3" eb="5">
      <t>ハイチ</t>
    </rPh>
    <rPh sb="6" eb="8">
      <t>カンケイ</t>
    </rPh>
    <rPh sb="11" eb="13">
      <t>カサン</t>
    </rPh>
    <rPh sb="14" eb="16">
      <t>ヒョウジ</t>
    </rPh>
    <phoneticPr fontId="1"/>
  </si>
  <si>
    <t>保育標準時間対応は、非常勤の保育士を1名配置すること。</t>
    <rPh sb="0" eb="2">
      <t>ホイク</t>
    </rPh>
    <rPh sb="2" eb="4">
      <t>ヒョウジュン</t>
    </rPh>
    <rPh sb="4" eb="6">
      <t>ジカン</t>
    </rPh>
    <rPh sb="6" eb="8">
      <t>タイオウ</t>
    </rPh>
    <rPh sb="10" eb="13">
      <t>ヒジョウキン</t>
    </rPh>
    <rPh sb="14" eb="17">
      <t>ホイクシ</t>
    </rPh>
    <rPh sb="19" eb="20">
      <t>メイ</t>
    </rPh>
    <rPh sb="20" eb="22">
      <t>ハイチ</t>
    </rPh>
    <phoneticPr fontId="1"/>
  </si>
  <si>
    <t>※4</t>
    <phoneticPr fontId="1"/>
  </si>
  <si>
    <t>非常勤の保育士を1名配置すること（基本分単価における必要保育従事者）。</t>
    <rPh sb="0" eb="3">
      <t>ヒジョウキン</t>
    </rPh>
    <rPh sb="4" eb="7">
      <t>ホイクシ</t>
    </rPh>
    <rPh sb="9" eb="10">
      <t>メイ</t>
    </rPh>
    <rPh sb="10" eb="12">
      <t>ハイチ</t>
    </rPh>
    <rPh sb="17" eb="19">
      <t>キホン</t>
    </rPh>
    <rPh sb="19" eb="20">
      <t>ブン</t>
    </rPh>
    <rPh sb="20" eb="22">
      <t>タンカ</t>
    </rPh>
    <rPh sb="26" eb="28">
      <t>ヒツヨウ</t>
    </rPh>
    <rPh sb="28" eb="30">
      <t>ホイク</t>
    </rPh>
    <rPh sb="30" eb="33">
      <t>ジュウジシャ</t>
    </rPh>
    <phoneticPr fontId="1"/>
  </si>
  <si>
    <t>調理員等</t>
  </si>
  <si>
    <t>　+1人</t>
    <rPh sb="3" eb="4">
      <t>ニン</t>
    </rPh>
    <phoneticPr fontId="1"/>
  </si>
  <si>
    <t>（参考）</t>
    <rPh sb="1" eb="3">
      <t>サンコウ</t>
    </rPh>
    <phoneticPr fontId="1"/>
  </si>
  <si>
    <t>標準認定対応等の非常勤保育士の配置（2名）</t>
    <rPh sb="0" eb="2">
      <t>ヒョウジュン</t>
    </rPh>
    <rPh sb="2" eb="4">
      <t>ニンテイ</t>
    </rPh>
    <rPh sb="4" eb="6">
      <t>タイオウ</t>
    </rPh>
    <rPh sb="6" eb="7">
      <t>ナド</t>
    </rPh>
    <rPh sb="8" eb="11">
      <t>ヒジョウキン</t>
    </rPh>
    <rPh sb="11" eb="14">
      <t>ホイクシ</t>
    </rPh>
    <rPh sb="15" eb="17">
      <t>ハイチ</t>
    </rPh>
    <rPh sb="19" eb="20">
      <t>メイ</t>
    </rPh>
    <phoneticPr fontId="1"/>
  </si>
  <si>
    <t>非常勤保育士2名配置</t>
    <rPh sb="0" eb="3">
      <t>ヒジョウキン</t>
    </rPh>
    <rPh sb="3" eb="6">
      <t>ホイクシ</t>
    </rPh>
    <rPh sb="7" eb="8">
      <t>メイ</t>
    </rPh>
    <rPh sb="8" eb="10">
      <t>ハイチ</t>
    </rPh>
    <phoneticPr fontId="1"/>
  </si>
  <si>
    <r>
      <t>基本分単価における</t>
    </r>
    <r>
      <rPr>
        <b/>
        <sz val="8"/>
        <color theme="0"/>
        <rFont val="游ゴシック"/>
        <family val="3"/>
        <charset val="128"/>
        <scheme val="minor"/>
      </rPr>
      <t>＿</t>
    </r>
    <r>
      <rPr>
        <b/>
        <sz val="8"/>
        <color theme="1"/>
        <rFont val="游ゴシック"/>
        <family val="3"/>
        <charset val="128"/>
        <scheme val="minor"/>
      </rPr>
      <t xml:space="preserve">
　必要保育従者数等を</t>
    </r>
    <phoneticPr fontId="1"/>
  </si>
  <si>
    <t>各施設へ配布</t>
    <rPh sb="0" eb="3">
      <t>カクシセツ</t>
    </rPh>
    <rPh sb="4" eb="6">
      <t>ハイフ</t>
    </rPh>
    <phoneticPr fontId="1"/>
  </si>
  <si>
    <t>障害児加算対象児童数から算出される必要職員数</t>
    <rPh sb="0" eb="2">
      <t>ショウガイ</t>
    </rPh>
    <rPh sb="2" eb="3">
      <t>ジ</t>
    </rPh>
    <rPh sb="3" eb="5">
      <t>カサン</t>
    </rPh>
    <rPh sb="5" eb="7">
      <t>タイショウ</t>
    </rPh>
    <rPh sb="7" eb="9">
      <t>ジドウ</t>
    </rPh>
    <rPh sb="9" eb="10">
      <t>スウ</t>
    </rPh>
    <rPh sb="12" eb="14">
      <t>サンシュツ</t>
    </rPh>
    <rPh sb="17" eb="19">
      <t>ヒツヨウ</t>
    </rPh>
    <rPh sb="19" eb="21">
      <t>ショクイン</t>
    </rPh>
    <rPh sb="21" eb="22">
      <t>スウ</t>
    </rPh>
    <phoneticPr fontId="1"/>
  </si>
  <si>
    <t>障害児加算を取るために必要な職員数</t>
    <rPh sb="0" eb="2">
      <t>ショウガイ</t>
    </rPh>
    <rPh sb="2" eb="3">
      <t>ジ</t>
    </rPh>
    <rPh sb="3" eb="5">
      <t>カサン</t>
    </rPh>
    <rPh sb="6" eb="7">
      <t>ト</t>
    </rPh>
    <rPh sb="11" eb="13">
      <t>ヒツヨウ</t>
    </rPh>
    <rPh sb="14" eb="16">
      <t>ショクイン</t>
    </rPh>
    <rPh sb="16" eb="17">
      <t>スウ</t>
    </rPh>
    <phoneticPr fontId="1"/>
  </si>
  <si>
    <t>4月</t>
    <rPh sb="1" eb="2">
      <t>ガツ</t>
    </rPh>
    <phoneticPr fontId="1"/>
  </si>
  <si>
    <t>5月</t>
    <rPh sb="1" eb="2">
      <t>ガツ</t>
    </rPh>
    <phoneticPr fontId="1"/>
  </si>
  <si>
    <t>6月</t>
    <rPh sb="1" eb="2">
      <t>ガツ</t>
    </rPh>
    <phoneticPr fontId="1"/>
  </si>
  <si>
    <t>7月</t>
  </si>
  <si>
    <t>8月</t>
  </si>
  <si>
    <t>9月</t>
  </si>
  <si>
    <t>10月</t>
  </si>
  <si>
    <t>11月</t>
  </si>
  <si>
    <t>０歳児在籍数</t>
    <rPh sb="1" eb="3">
      <t>サイジ</t>
    </rPh>
    <rPh sb="3" eb="5">
      <t>ザイセキ</t>
    </rPh>
    <rPh sb="5" eb="6">
      <t>スウ</t>
    </rPh>
    <phoneticPr fontId="1"/>
  </si>
  <si>
    <t>障害児在籍数</t>
    <rPh sb="0" eb="2">
      <t>ショウガイ</t>
    </rPh>
    <rPh sb="2" eb="3">
      <t>ジ</t>
    </rPh>
    <rPh sb="3" eb="5">
      <t>ザイセキ</t>
    </rPh>
    <rPh sb="5" eb="6">
      <t>スウ</t>
    </rPh>
    <phoneticPr fontId="1"/>
  </si>
  <si>
    <t>平均</t>
    <rPh sb="0" eb="2">
      <t>ヘイキン</t>
    </rPh>
    <phoneticPr fontId="1"/>
  </si>
  <si>
    <t>子育て支援の取組み判定用</t>
    <rPh sb="0" eb="2">
      <t>コソダ</t>
    </rPh>
    <rPh sb="3" eb="5">
      <t>シエン</t>
    </rPh>
    <rPh sb="6" eb="8">
      <t>トリクミ</t>
    </rPh>
    <rPh sb="9" eb="12">
      <t>ハンテイヨウ</t>
    </rPh>
    <phoneticPr fontId="1"/>
  </si>
  <si>
    <t>判定</t>
    <rPh sb="0" eb="2">
      <t>ハンテイ</t>
    </rPh>
    <phoneticPr fontId="1"/>
  </si>
  <si>
    <t>管理者配置なし（減算）</t>
    <rPh sb="0" eb="3">
      <t>カンリシャ</t>
    </rPh>
    <rPh sb="3" eb="5">
      <t>ハイチ</t>
    </rPh>
    <rPh sb="8" eb="10">
      <t>ゲンサン</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</si>
  <si>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</si>
  <si>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施設機能強化推進費加算</t>
    <rPh sb="0" eb="2">
      <t>シセツ</t>
    </rPh>
    <rPh sb="2" eb="4">
      <t>キノウ</t>
    </rPh>
    <rPh sb="4" eb="6">
      <t>キョウカ</t>
    </rPh>
    <rPh sb="6" eb="8">
      <t>スイシン</t>
    </rPh>
    <rPh sb="8" eb="9">
      <t>ヒ</t>
    </rPh>
    <rPh sb="9" eb="11">
      <t>カサン</t>
    </rPh>
    <phoneticPr fontId="1"/>
  </si>
  <si>
    <t>※この欄に入力された職員は、加算や職員数計算等に影響しません。必要に応じて、施設の備忘用にご使用ください。</t>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</si>
  <si>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</si>
  <si>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</si>
  <si>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小規模保育事業A型</t>
  </si>
  <si>
    <t>（例）入力時削除してください</t>
    <rPh sb="1" eb="2">
      <t>レイ</t>
    </rPh>
    <rPh sb="3" eb="6">
      <t>ニュウリョクジ</t>
    </rPh>
    <rPh sb="6" eb="8">
      <t>サクジョ</t>
    </rPh>
    <phoneticPr fontId="1"/>
  </si>
  <si>
    <t>令和4年度版検討開始</t>
    <rPh sb="0" eb="2">
      <t>レイワ</t>
    </rPh>
    <rPh sb="3" eb="5">
      <t>ネンド</t>
    </rPh>
    <rPh sb="5" eb="6">
      <t>バン</t>
    </rPh>
    <rPh sb="6" eb="8">
      <t>ケントウ</t>
    </rPh>
    <rPh sb="8" eb="10">
      <t>カイシ</t>
    </rPh>
    <phoneticPr fontId="1"/>
  </si>
  <si>
    <t>総職員数
（実人数）</t>
    <rPh sb="0" eb="1">
      <t>ソウ</t>
    </rPh>
    <rPh sb="1" eb="4">
      <t>ショクインスウ</t>
    </rPh>
    <rPh sb="6" eb="7">
      <t>ジツ</t>
    </rPh>
    <rPh sb="7" eb="9">
      <t>ニンズウ</t>
    </rPh>
    <phoneticPr fontId="1"/>
  </si>
  <si>
    <t>総職員数
（常勤換算値）</t>
    <phoneticPr fontId="1"/>
  </si>
  <si>
    <t>換算対象職員数
（実人数）</t>
    <rPh sb="0" eb="2">
      <t>カンサン</t>
    </rPh>
    <rPh sb="2" eb="4">
      <t>タイショウ</t>
    </rPh>
    <rPh sb="4" eb="6">
      <t>ショクイン</t>
    </rPh>
    <rPh sb="6" eb="7">
      <t>スウ</t>
    </rPh>
    <rPh sb="9" eb="10">
      <t>ジツ</t>
    </rPh>
    <rPh sb="10" eb="12">
      <t>ニンズウ</t>
    </rPh>
    <phoneticPr fontId="1"/>
  </si>
  <si>
    <t>換算対象職員数
（常勤換算値）</t>
    <rPh sb="0" eb="2">
      <t>カンサン</t>
    </rPh>
    <rPh sb="2" eb="4">
      <t>タイショウ</t>
    </rPh>
    <phoneticPr fontId="1"/>
  </si>
  <si>
    <t>職員数換算</t>
    <rPh sb="0" eb="3">
      <t>ショクインスウ</t>
    </rPh>
    <rPh sb="3" eb="5">
      <t>カンサン</t>
    </rPh>
    <phoneticPr fontId="1"/>
  </si>
  <si>
    <t>全職員</t>
    <rPh sb="0" eb="3">
      <t>ゼンショクイン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</si>
  <si>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</si>
  <si>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④加算_障害児加算のエラー修正</t>
    <rPh sb="1" eb="3">
      <t>カサン</t>
    </rPh>
    <rPh sb="4" eb="6">
      <t>ショウガイ</t>
    </rPh>
    <rPh sb="6" eb="7">
      <t>ジ</t>
    </rPh>
    <rPh sb="7" eb="9">
      <t>カサン</t>
    </rPh>
    <rPh sb="13" eb="15">
      <t>シュウセイ</t>
    </rPh>
    <phoneticPr fontId="1"/>
  </si>
  <si>
    <t>常態的に土曜日に閉所する場合（調書による確認）</t>
    <rPh sb="0" eb="2">
      <t>ジョウタイ</t>
    </rPh>
    <rPh sb="2" eb="3">
      <t>テキ</t>
    </rPh>
    <rPh sb="4" eb="7">
      <t>ドヨウビ</t>
    </rPh>
    <rPh sb="8" eb="10">
      <t>ヘイショ</t>
    </rPh>
    <rPh sb="12" eb="14">
      <t>バアイ</t>
    </rPh>
    <rPh sb="15" eb="17">
      <t>チョウショ</t>
    </rPh>
    <rPh sb="20" eb="22">
      <t>カクニン</t>
    </rPh>
    <phoneticPr fontId="1"/>
  </si>
  <si>
    <t>③職員名簿　加配職員欄追加</t>
    <rPh sb="1" eb="3">
      <t>ショクイン</t>
    </rPh>
    <rPh sb="3" eb="5">
      <t>メイボ</t>
    </rPh>
    <rPh sb="6" eb="8">
      <t>カハイ</t>
    </rPh>
    <rPh sb="8" eb="10">
      <t>ショクイン</t>
    </rPh>
    <rPh sb="10" eb="11">
      <t>ラン</t>
    </rPh>
    <rPh sb="11" eb="13">
      <t>ツイカ</t>
    </rPh>
    <phoneticPr fontId="1"/>
  </si>
  <si>
    <t>正式リリース（令和3年度版）</t>
    <rPh sb="0" eb="2">
      <t>セイシキ</t>
    </rPh>
    <rPh sb="7" eb="9">
      <t>レイワ</t>
    </rPh>
    <rPh sb="10" eb="12">
      <t>ネンド</t>
    </rPh>
    <rPh sb="12" eb="13">
      <t>バン</t>
    </rPh>
    <phoneticPr fontId="1"/>
  </si>
  <si>
    <t>〇〇園</t>
    <rPh sb="2" eb="3">
      <t>エン</t>
    </rPh>
    <phoneticPr fontId="1"/>
  </si>
  <si>
    <t>プレリリース（4月確認用）</t>
    <rPh sb="8" eb="9">
      <t>ガツ</t>
    </rPh>
    <rPh sb="9" eb="12">
      <t>カクニンヨウ</t>
    </rPh>
    <phoneticPr fontId="1"/>
  </si>
  <si>
    <t>特例の場合〇</t>
    <rPh sb="0" eb="2">
      <t>トクレイ</t>
    </rPh>
    <rPh sb="3" eb="5">
      <t>バアイ</t>
    </rPh>
    <phoneticPr fontId="1"/>
  </si>
  <si>
    <t>兼務状況</t>
    <rPh sb="0" eb="2">
      <t>ケンム</t>
    </rPh>
    <rPh sb="2" eb="4">
      <t>ジョウキョウ</t>
    </rPh>
    <phoneticPr fontId="1"/>
  </si>
  <si>
    <t>兼務あり/なし
（選択）</t>
    <rPh sb="0" eb="2">
      <t>ケンム</t>
    </rPh>
    <rPh sb="9" eb="11">
      <t>センタク</t>
    </rPh>
    <phoneticPr fontId="1"/>
  </si>
  <si>
    <t>勤務施設
（ありの場合入力）</t>
    <rPh sb="0" eb="2">
      <t>キンム</t>
    </rPh>
    <rPh sb="2" eb="4">
      <t>シセツ</t>
    </rPh>
    <rPh sb="9" eb="11">
      <t>バアイ</t>
    </rPh>
    <rPh sb="11" eb="13">
      <t>ニュウリョク</t>
    </rPh>
    <phoneticPr fontId="1"/>
  </si>
  <si>
    <t>月間勤務時間
(ありの場合入力）</t>
    <rPh sb="0" eb="2">
      <t>ゲッカン</t>
    </rPh>
    <rPh sb="2" eb="4">
      <t>キンム</t>
    </rPh>
    <rPh sb="4" eb="6">
      <t>ジカン</t>
    </rPh>
    <rPh sb="11" eb="13">
      <t>バアイ</t>
    </rPh>
    <rPh sb="13" eb="15">
      <t>ニュウリョク</t>
    </rPh>
    <phoneticPr fontId="1"/>
  </si>
  <si>
    <t>事務職員</t>
  </si>
  <si>
    <t>③職員名簿　兼務状況追加</t>
    <rPh sb="1" eb="3">
      <t>ショクイン</t>
    </rPh>
    <rPh sb="3" eb="5">
      <t>メイボ</t>
    </rPh>
    <rPh sb="6" eb="8">
      <t>ケンム</t>
    </rPh>
    <rPh sb="8" eb="10">
      <t>ジョウキョウ</t>
    </rPh>
    <rPh sb="10" eb="12">
      <t>ツイカ</t>
    </rPh>
    <phoneticPr fontId="1"/>
  </si>
  <si>
    <t>年度更新</t>
    <rPh sb="0" eb="2">
      <t>ネンド</t>
    </rPh>
    <rPh sb="2" eb="4">
      <t>コウシン</t>
    </rPh>
    <phoneticPr fontId="1"/>
  </si>
  <si>
    <t>年</t>
    <rPh sb="0" eb="1">
      <t>ネン</t>
    </rPh>
    <phoneticPr fontId="1"/>
  </si>
  <si>
    <r>
      <t>職員</t>
    </r>
    <r>
      <rPr>
        <sz val="8"/>
        <color theme="1"/>
        <rFont val="游ゴシック"/>
        <family val="3"/>
        <charset val="128"/>
        <scheme val="minor"/>
      </rPr>
      <t>※</t>
    </r>
    <r>
      <rPr>
        <sz val="11"/>
        <color theme="1"/>
        <rFont val="游ゴシック"/>
        <family val="2"/>
        <charset val="128"/>
        <scheme val="minor"/>
      </rPr>
      <t>の平均経験年数</t>
    </r>
    <rPh sb="0" eb="2">
      <t>ショクイン</t>
    </rPh>
    <rPh sb="4" eb="6">
      <t>ヘイキン</t>
    </rPh>
    <rPh sb="6" eb="8">
      <t>ケイケン</t>
    </rPh>
    <rPh sb="8" eb="10">
      <t>ネンスウ</t>
    </rPh>
    <phoneticPr fontId="1"/>
  </si>
  <si>
    <t>※1日6時間以上かつ月20日以上勤務する職員</t>
    <rPh sb="2" eb="3">
      <t>ニチ</t>
    </rPh>
    <rPh sb="4" eb="8">
      <t>ジカンイジョウ</t>
    </rPh>
    <rPh sb="10" eb="11">
      <t>ツキ</t>
    </rPh>
    <rPh sb="13" eb="14">
      <t>ニチ</t>
    </rPh>
    <rPh sb="14" eb="16">
      <t>イジョウ</t>
    </rPh>
    <rPh sb="16" eb="18">
      <t>キンム</t>
    </rPh>
    <rPh sb="20" eb="22">
      <t>ショクイン</t>
    </rPh>
    <phoneticPr fontId="1"/>
  </si>
  <si>
    <t>ICTの活用（1歳児配置改善）</t>
    <phoneticPr fontId="1"/>
  </si>
  <si>
    <t>①登校園管理</t>
    <phoneticPr fontId="1"/>
  </si>
  <si>
    <t>②計画・記録</t>
    <phoneticPr fontId="1"/>
  </si>
  <si>
    <t>③保護者連絡</t>
    <phoneticPr fontId="1"/>
  </si>
  <si>
    <t>④キャッシュレス決済</t>
    <phoneticPr fontId="1"/>
  </si>
  <si>
    <t>災害時における地域支援の取組</t>
    <phoneticPr fontId="1"/>
  </si>
  <si>
    <t>ICT活用</t>
    <rPh sb="3" eb="5">
      <t>カツヨウ</t>
    </rPh>
    <phoneticPr fontId="1"/>
  </si>
  <si>
    <t>取組み①</t>
    <rPh sb="0" eb="2">
      <t>トリク</t>
    </rPh>
    <phoneticPr fontId="1"/>
  </si>
  <si>
    <t>取組み②</t>
    <rPh sb="0" eb="2">
      <t>トリク</t>
    </rPh>
    <phoneticPr fontId="1"/>
  </si>
  <si>
    <t>1歳児配置改善加算</t>
    <rPh sb="1" eb="3">
      <t>サイジ</t>
    </rPh>
    <rPh sb="3" eb="5">
      <t>ハイチ</t>
    </rPh>
    <rPh sb="5" eb="7">
      <t>カイゼン</t>
    </rPh>
    <rPh sb="7" eb="9">
      <t>カサン</t>
    </rPh>
    <phoneticPr fontId="1"/>
  </si>
  <si>
    <t xml:space="preserve">災害時における地域支援の取組  
</t>
    <rPh sb="0" eb="2">
      <t>サイガイ</t>
    </rPh>
    <rPh sb="2" eb="3">
      <t>ジ</t>
    </rPh>
    <rPh sb="7" eb="9">
      <t>チイキ</t>
    </rPh>
    <rPh sb="9" eb="11">
      <t>シエン</t>
    </rPh>
    <rPh sb="12" eb="14">
      <t>トリクミ</t>
    </rPh>
    <phoneticPr fontId="1"/>
  </si>
  <si>
    <t>1歳児</t>
    <rPh sb="1" eb="3">
      <t>サイジ</t>
    </rPh>
    <phoneticPr fontId="1"/>
  </si>
  <si>
    <t>1歳配置</t>
    <rPh sb="1" eb="2">
      <t>サイ</t>
    </rPh>
    <rPh sb="2" eb="4">
      <t>ハイチ</t>
    </rPh>
    <phoneticPr fontId="1"/>
  </si>
  <si>
    <t>1歳児</t>
    <phoneticPr fontId="1"/>
  </si>
  <si>
    <t>プレリリース（４月調査用）</t>
    <rPh sb="8" eb="9">
      <t>ガツ</t>
    </rPh>
    <rPh sb="9" eb="12">
      <t>チョウサヨウ</t>
    </rPh>
    <phoneticPr fontId="1"/>
  </si>
  <si>
    <t>１歳児配置改善加算、子育て支援の取組み</t>
    <phoneticPr fontId="1"/>
  </si>
  <si>
    <t>処遇改善等加算、参考の更新</t>
    <rPh sb="0" eb="7">
      <t>ショグウカイゼントウカサン</t>
    </rPh>
    <rPh sb="8" eb="10">
      <t>サンコウ</t>
    </rPh>
    <rPh sb="11" eb="13">
      <t>コウシン</t>
    </rPh>
    <phoneticPr fontId="1"/>
  </si>
  <si>
    <t>リリース（加算適用申請）</t>
    <rPh sb="5" eb="7">
      <t>カサン</t>
    </rPh>
    <rPh sb="7" eb="9">
      <t>テキヨウ</t>
    </rPh>
    <rPh sb="9" eb="11">
      <t>シンセイ</t>
    </rPh>
    <phoneticPr fontId="1"/>
  </si>
  <si>
    <t>処遇改善等加算（区分１及び区分２）</t>
    <rPh sb="0" eb="2">
      <t>ショグウ</t>
    </rPh>
    <rPh sb="2" eb="4">
      <t>カイゼン</t>
    </rPh>
    <rPh sb="4" eb="5">
      <t>トウ</t>
    </rPh>
    <rPh sb="5" eb="7">
      <t>カサン</t>
    </rPh>
    <rPh sb="8" eb="10">
      <t>クブン</t>
    </rPh>
    <rPh sb="11" eb="12">
      <t>オヨ</t>
    </rPh>
    <rPh sb="13" eb="15">
      <t>クブン</t>
    </rPh>
    <phoneticPr fontId="1"/>
  </si>
  <si>
    <t>処遇改善等加算（区分３）</t>
    <rPh sb="0" eb="2">
      <t>ショグウ</t>
    </rPh>
    <rPh sb="2" eb="4">
      <t>カイゼン</t>
    </rPh>
    <rPh sb="4" eb="5">
      <t>トウ</t>
    </rPh>
    <rPh sb="5" eb="7">
      <t>カサン</t>
    </rPh>
    <rPh sb="8" eb="10">
      <t>クブン</t>
    </rPh>
    <phoneticPr fontId="1"/>
  </si>
  <si>
    <t>処遇（区分１・２）</t>
    <rPh sb="0" eb="2">
      <t>ショグウ</t>
    </rPh>
    <rPh sb="3" eb="5">
      <t>クブン</t>
    </rPh>
    <phoneticPr fontId="1"/>
  </si>
  <si>
    <t>処遇（区分３）</t>
    <rPh sb="0" eb="2">
      <t>ショグウ</t>
    </rPh>
    <rPh sb="3" eb="5">
      <t>クブン</t>
    </rPh>
    <phoneticPr fontId="1"/>
  </si>
  <si>
    <t>R7年度　職員配置と各加算の関係性（小規模保育事業A型）</t>
    <rPh sb="2" eb="4">
      <t>ネンド</t>
    </rPh>
    <rPh sb="5" eb="7">
      <t>ショクイン</t>
    </rPh>
    <rPh sb="7" eb="9">
      <t>ハイチ</t>
    </rPh>
    <rPh sb="10" eb="11">
      <t>カク</t>
    </rPh>
    <rPh sb="11" eb="13">
      <t>カサン</t>
    </rPh>
    <rPh sb="14" eb="17">
      <t>カンケイセイ</t>
    </rPh>
    <rPh sb="18" eb="21">
      <t>ショウキボ</t>
    </rPh>
    <rPh sb="21" eb="23">
      <t>ホイク</t>
    </rPh>
    <rPh sb="23" eb="25">
      <t>ジギョウ</t>
    </rPh>
    <rPh sb="26" eb="27">
      <t>ガタ</t>
    </rPh>
    <phoneticPr fontId="1"/>
  </si>
  <si>
    <t>R7年度　特定教育・保育施設等における職員配置の考え方（小規模保育事業A型）</t>
    <rPh sb="2" eb="4">
      <t>ネンド</t>
    </rPh>
    <rPh sb="5" eb="9">
      <t>トクテイキョウイク</t>
    </rPh>
    <rPh sb="10" eb="15">
      <t>ホイクシセツナド</t>
    </rPh>
    <rPh sb="19" eb="21">
      <t>ショクイン</t>
    </rPh>
    <rPh sb="21" eb="23">
      <t>ハイチ</t>
    </rPh>
    <rPh sb="24" eb="25">
      <t>カンガ</t>
    </rPh>
    <rPh sb="26" eb="27">
      <t>カタ</t>
    </rPh>
    <rPh sb="28" eb="31">
      <t>ショウキボ</t>
    </rPh>
    <rPh sb="31" eb="33">
      <t>ホイク</t>
    </rPh>
    <rPh sb="33" eb="35">
      <t>ジギョウ</t>
    </rPh>
    <rPh sb="36" eb="37">
      <t>カタ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</si>
</sst>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0.0"/>
    <numFmt numFmtId="178" formatCode="0.0_ "/>
    <numFmt numFmtId="179" formatCode="&quot;Ver &quot;0.00"/>
    <numFmt numFmtId="180" formatCode="0&quot;人&quot;"/>
    <numFmt numFmtId="181" formatCode="0.0&quot;人&quot;"/>
    <numFmt numFmtId="182" formatCode="0.00_);[Red]\(0.00\)"/>
    <numFmt numFmtId="183" formatCode="0_ "/>
  </numFmts>
  <fonts count="43">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6"/>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8"/>
      <color rgb="FFFF0000"/>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sz val="9"/>
      <color rgb="FFFF0000"/>
      <name val="游ゴシック"/>
      <family val="3"/>
      <charset val="128"/>
      <scheme val="minor"/>
    </font>
    <font>
      <b/>
      <u/>
      <sz val="9"/>
      <color indexed="81"/>
      <name val="MS P ゴシック"/>
      <family val="3"/>
      <charset val="128"/>
    </font>
    <font>
      <sz val="9"/>
      <color theme="0" tint="-0.249977111117893"/>
      <name val="游ゴシック"/>
      <family val="2"/>
      <charset val="128"/>
      <scheme val="minor"/>
    </font>
    <font>
      <b/>
      <sz val="10"/>
      <color rgb="FFFF0000"/>
      <name val="游ゴシック"/>
      <family val="3"/>
      <charset val="128"/>
      <scheme val="minor"/>
    </font>
    <font>
      <b/>
      <sz val="8"/>
      <color theme="0"/>
      <name val="游ゴシック"/>
      <family val="3"/>
      <charset val="128"/>
      <scheme val="minor"/>
    </font>
    <font>
      <b/>
      <sz val="11"/>
      <color indexed="17"/>
      <name val="MS P ゴシック"/>
      <family val="3"/>
      <charset val="128"/>
    </font>
    <font>
      <sz val="8"/>
      <color theme="0" tint="-0.499984740745262"/>
      <name val="游ゴシック"/>
      <family val="2"/>
      <charset val="128"/>
      <scheme val="minor"/>
    </font>
    <font>
      <b/>
      <sz val="9"/>
      <color indexed="17"/>
      <name val="MS P ゴシック"/>
      <family val="3"/>
      <charset val="128"/>
    </font>
    <font>
      <b/>
      <sz val="8"/>
      <color indexed="17"/>
      <name val="MS P ゴシック"/>
      <family val="3"/>
      <charset val="128"/>
    </font>
    <font>
      <sz val="12"/>
      <color theme="1"/>
      <name val="游ゴシック"/>
      <family val="2"/>
      <charset val="128"/>
      <scheme val="minor"/>
    </font>
    <font>
      <sz val="12"/>
      <color theme="1"/>
      <name val="游ゴシック"/>
      <family val="3"/>
      <charset val="128"/>
      <scheme val="minor"/>
    </font>
    <font>
      <sz val="16"/>
      <color rgb="FFFF0000"/>
      <name val="游ゴシック"/>
      <family val="2"/>
      <charset val="128"/>
      <scheme val="minor"/>
    </font>
    <font>
      <b/>
      <sz val="11"/>
      <color theme="1"/>
      <name val="游ゴシック"/>
      <family val="3"/>
      <charset val="128"/>
      <scheme val="minor"/>
    </font>
    <font>
      <sz val="10"/>
      <color rgb="FFFF0000"/>
      <name val="游ゴシック"/>
      <family val="2"/>
      <charset val="128"/>
      <scheme val="minor"/>
    </font>
    <font>
      <sz val="9"/>
      <color rgb="FFFF0000"/>
      <name val="游ゴシック"/>
      <family val="2"/>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49998474074526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326">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2" fillId="4" borderId="1" xfId="0" applyFont="1" applyFill="1" applyBorder="1" applyAlignment="1">
      <alignment horizontal="center" vertical="center" wrapText="1" shrinkToFit="1"/>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0" borderId="0" xfId="0" applyFill="1" applyBorder="1" applyAlignment="1">
      <alignment horizontal="center" vertical="center"/>
    </xf>
    <xf numFmtId="0" fontId="6" fillId="6" borderId="1" xfId="0" applyFont="1" applyFill="1" applyBorder="1" applyAlignment="1">
      <alignment horizontal="center" vertical="center" shrinkToFit="1"/>
    </xf>
    <xf numFmtId="0" fontId="6" fillId="0" borderId="1" xfId="0" applyFont="1" applyBorder="1">
      <alignment vertical="center"/>
    </xf>
    <xf numFmtId="0" fontId="2" fillId="0" borderId="0" xfId="0" applyFont="1" applyAlignment="1">
      <alignment horizontal="center" vertical="center"/>
    </xf>
    <xf numFmtId="0" fontId="5" fillId="6" borderId="1" xfId="0" applyFont="1" applyFill="1" applyBorder="1" applyAlignment="1">
      <alignment horizontal="center" vertical="center"/>
    </xf>
    <xf numFmtId="177"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7" fontId="5" fillId="3" borderId="3" xfId="0" applyNumberFormat="1" applyFont="1" applyFill="1" applyBorder="1" applyAlignment="1">
      <alignment horizontal="center" vertical="center"/>
    </xf>
    <xf numFmtId="0" fontId="5" fillId="0" borderId="0" xfId="0" applyFont="1" applyBorder="1">
      <alignment vertical="center"/>
    </xf>
    <xf numFmtId="177" fontId="13" fillId="3" borderId="2" xfId="0" applyNumberFormat="1" applyFont="1" applyFill="1" applyBorder="1" applyAlignment="1">
      <alignment horizontal="center" vertical="center"/>
    </xf>
    <xf numFmtId="178" fontId="13" fillId="6" borderId="2" xfId="0" applyNumberFormat="1" applyFont="1" applyFill="1" applyBorder="1" applyAlignment="1">
      <alignment horizontal="center" vertical="center"/>
    </xf>
    <xf numFmtId="0" fontId="7" fillId="5" borderId="1" xfId="0" applyFont="1" applyFill="1" applyBorder="1" applyAlignment="1">
      <alignment vertical="center" shrinkToFit="1"/>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pplyAlignment="1">
      <alignment horizontal="center" vertical="center"/>
    </xf>
    <xf numFmtId="0" fontId="5" fillId="0" borderId="28" xfId="0" applyFont="1" applyBorder="1" applyAlignment="1">
      <alignment horizontal="right" vertical="center"/>
    </xf>
    <xf numFmtId="0" fontId="5" fillId="0" borderId="28" xfId="0" applyFont="1" applyFill="1" applyBorder="1">
      <alignment vertical="center"/>
    </xf>
    <xf numFmtId="0" fontId="5" fillId="0" borderId="28" xfId="0" applyFont="1" applyFill="1" applyBorder="1" applyAlignment="1">
      <alignment horizontal="center" vertical="center"/>
    </xf>
    <xf numFmtId="0" fontId="2" fillId="0" borderId="29" xfId="0" applyFont="1" applyBorder="1">
      <alignment vertical="center"/>
    </xf>
    <xf numFmtId="0" fontId="2" fillId="0" borderId="28" xfId="0" applyFont="1" applyBorder="1">
      <alignment vertical="center"/>
    </xf>
    <xf numFmtId="0" fontId="7" fillId="5" borderId="6"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6" fillId="4" borderId="1" xfId="0" applyFont="1" applyFill="1" applyBorder="1" applyAlignment="1">
      <alignment horizontal="center" vertical="center" wrapText="1"/>
    </xf>
    <xf numFmtId="0" fontId="17" fillId="0" borderId="0" xfId="0" applyFont="1" applyFill="1" applyBorder="1" applyAlignment="1">
      <alignment horizontal="center" vertical="center" shrinkToFit="1"/>
    </xf>
    <xf numFmtId="0" fontId="5"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5" fillId="0" borderId="0" xfId="0" applyFont="1" applyBorder="1" applyAlignment="1">
      <alignment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10" fillId="0" borderId="0" xfId="0" applyFont="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5"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7" fillId="5" borderId="2" xfId="0" applyFont="1" applyFill="1" applyBorder="1" applyAlignment="1">
      <alignment horizontal="center" vertical="center"/>
    </xf>
    <xf numFmtId="0" fontId="27" fillId="0" borderId="1" xfId="0" applyFont="1" applyBorder="1" applyAlignment="1">
      <alignment horizontal="center" vertical="center"/>
    </xf>
    <xf numFmtId="0" fontId="0" fillId="0" borderId="0" xfId="0" applyAlignment="1">
      <alignment horizontal="left" vertical="top" wrapText="1"/>
    </xf>
    <xf numFmtId="0" fontId="6" fillId="4" borderId="1" xfId="0" applyFont="1" applyFill="1" applyBorder="1" applyAlignment="1">
      <alignment horizontal="center" vertical="center" wrapText="1"/>
    </xf>
    <xf numFmtId="0" fontId="0" fillId="4" borderId="18" xfId="0" applyFill="1" applyBorder="1" applyAlignment="1">
      <alignment horizontal="center" vertical="center" shrinkToFit="1"/>
    </xf>
    <xf numFmtId="0" fontId="5" fillId="4" borderId="1" xfId="0" applyFont="1" applyFill="1" applyBorder="1" applyAlignment="1">
      <alignment horizontal="center" vertical="center"/>
    </xf>
    <xf numFmtId="0" fontId="23" fillId="0" borderId="0" xfId="0" applyFont="1" applyAlignment="1">
      <alignment vertical="center"/>
    </xf>
    <xf numFmtId="0" fontId="6" fillId="6" borderId="1" xfId="0" applyFont="1" applyFill="1" applyBorder="1" applyAlignment="1">
      <alignment horizontal="center" vertical="center" wrapText="1" shrinkToFit="1"/>
    </xf>
    <xf numFmtId="0" fontId="18" fillId="4" borderId="1" xfId="0" applyFont="1" applyFill="1" applyBorder="1" applyAlignment="1">
      <alignment horizontal="center" vertical="center"/>
    </xf>
    <xf numFmtId="0" fontId="2" fillId="5" borderId="1" xfId="0" applyFont="1" applyFill="1" applyBorder="1" applyAlignment="1">
      <alignment horizontal="center" vertical="center" shrinkToFit="1"/>
    </xf>
    <xf numFmtId="0" fontId="0" fillId="4" borderId="32" xfId="0" applyFill="1" applyBorder="1" applyAlignment="1">
      <alignment horizontal="center" vertical="center"/>
    </xf>
    <xf numFmtId="0" fontId="0" fillId="3" borderId="2" xfId="0" applyFill="1" applyBorder="1" applyAlignment="1">
      <alignment horizontal="center" vertical="center"/>
    </xf>
    <xf numFmtId="0" fontId="28" fillId="0" borderId="0" xfId="0" applyFont="1" applyFill="1" applyBorder="1" applyAlignment="1">
      <alignment horizontal="left" vertical="center"/>
    </xf>
    <xf numFmtId="0" fontId="22" fillId="0" borderId="31" xfId="0" applyFont="1" applyBorder="1" applyAlignment="1">
      <alignment vertical="top" wrapText="1"/>
    </xf>
    <xf numFmtId="0" fontId="22" fillId="0" borderId="0" xfId="0" applyFont="1" applyAlignment="1">
      <alignment vertical="top" wrapText="1"/>
    </xf>
    <xf numFmtId="0" fontId="14" fillId="0" borderId="0" xfId="0" applyFont="1" applyAlignment="1">
      <alignment horizontal="right" vertical="center"/>
    </xf>
    <xf numFmtId="178" fontId="13" fillId="3" borderId="2" xfId="0" applyNumberFormat="1" applyFont="1" applyFill="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26" fillId="0" borderId="0" xfId="0" applyFont="1" applyFill="1" applyAlignment="1">
      <alignment vertical="center" shrinkToFit="1"/>
    </xf>
    <xf numFmtId="0" fontId="24" fillId="0" borderId="0" xfId="0" applyFont="1" applyAlignment="1">
      <alignment horizontal="left" vertical="center"/>
    </xf>
    <xf numFmtId="177" fontId="13" fillId="3" borderId="1" xfId="0" applyNumberFormat="1" applyFont="1" applyFill="1" applyBorder="1" applyAlignment="1">
      <alignment horizontal="center" vertical="center"/>
    </xf>
    <xf numFmtId="0" fontId="6" fillId="0" borderId="0" xfId="0" applyFont="1">
      <alignment vertical="center"/>
    </xf>
    <xf numFmtId="0" fontId="5" fillId="0" borderId="19" xfId="0" applyFont="1" applyBorder="1" applyAlignment="1">
      <alignment vertical="center" shrinkToFit="1"/>
    </xf>
    <xf numFmtId="0" fontId="7" fillId="0" borderId="19" xfId="0" applyFont="1" applyBorder="1" applyAlignment="1">
      <alignment vertical="center"/>
    </xf>
    <xf numFmtId="0" fontId="7" fillId="0" borderId="19" xfId="0" applyFont="1" applyBorder="1" applyAlignment="1">
      <alignment vertical="center" shrinkToFit="1"/>
    </xf>
    <xf numFmtId="0" fontId="7" fillId="5" borderId="18"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5" borderId="16" xfId="0" applyFont="1" applyFill="1" applyBorder="1" applyAlignment="1">
      <alignment horizontal="center" vertical="center"/>
    </xf>
    <xf numFmtId="0" fontId="30" fillId="0" borderId="0" xfId="0" applyFont="1" applyAlignment="1">
      <alignment horizontal="left" vertical="center"/>
    </xf>
    <xf numFmtId="0" fontId="31" fillId="4" borderId="21" xfId="0" applyFont="1" applyFill="1" applyBorder="1" applyAlignment="1">
      <alignment horizontal="center" vertical="center" wrapText="1" shrinkToFit="1"/>
    </xf>
    <xf numFmtId="0" fontId="0" fillId="0" borderId="0" xfId="0" applyAlignment="1">
      <alignment horizontal="left" vertical="top"/>
    </xf>
    <xf numFmtId="0" fontId="7" fillId="6" borderId="2" xfId="0" applyFont="1" applyFill="1" applyBorder="1" applyAlignment="1">
      <alignment horizontal="center" vertical="center"/>
    </xf>
    <xf numFmtId="49" fontId="16" fillId="0" borderId="0" xfId="0" applyNumberFormat="1" applyFont="1">
      <alignment vertical="center"/>
    </xf>
    <xf numFmtId="0" fontId="2" fillId="6" borderId="1" xfId="0" applyFont="1" applyFill="1" applyBorder="1" applyAlignment="1">
      <alignment horizontal="center" vertical="center"/>
    </xf>
    <xf numFmtId="0" fontId="2" fillId="0" borderId="0" xfId="0" applyFont="1" applyBorder="1" applyAlignment="1">
      <alignment horizontal="left" vertical="center"/>
    </xf>
    <xf numFmtId="0" fontId="2" fillId="0" borderId="34" xfId="0" applyFont="1" applyBorder="1">
      <alignment vertical="center"/>
    </xf>
    <xf numFmtId="0" fontId="24" fillId="0" borderId="0" xfId="0" applyFont="1" applyAlignment="1">
      <alignment horizontal="right" vertical="center"/>
    </xf>
    <xf numFmtId="0" fontId="13" fillId="0" borderId="0" xfId="0" applyFont="1" applyBorder="1" applyAlignment="1">
      <alignment vertical="center" shrinkToFit="1"/>
    </xf>
    <xf numFmtId="0" fontId="26" fillId="0" borderId="22" xfId="0" applyFont="1" applyBorder="1" applyAlignment="1">
      <alignment wrapText="1" shrinkToFit="1"/>
    </xf>
    <xf numFmtId="0" fontId="0" fillId="4" borderId="1" xfId="0" applyFill="1" applyBorder="1">
      <alignment vertical="center"/>
    </xf>
    <xf numFmtId="0" fontId="34" fillId="0" borderId="0" xfId="0" applyFont="1" applyAlignment="1">
      <alignment horizontal="center" vertical="center"/>
    </xf>
    <xf numFmtId="0" fontId="10" fillId="0" borderId="1" xfId="0" applyFont="1" applyBorder="1" applyAlignment="1">
      <alignment horizontal="center" vertical="center"/>
    </xf>
    <xf numFmtId="0" fontId="6" fillId="0" borderId="0" xfId="0" applyFont="1" applyAlignment="1">
      <alignment vertical="center"/>
    </xf>
    <xf numFmtId="1" fontId="0" fillId="6" borderId="1" xfId="0" applyNumberFormat="1" applyFill="1" applyBorder="1">
      <alignment vertical="center"/>
    </xf>
    <xf numFmtId="0" fontId="0" fillId="6" borderId="30" xfId="0" applyFill="1" applyBorder="1">
      <alignment vertical="center"/>
    </xf>
    <xf numFmtId="0" fontId="0" fillId="8" borderId="0" xfId="0" applyFill="1">
      <alignment vertical="center"/>
    </xf>
    <xf numFmtId="179" fontId="2" fillId="0" borderId="0" xfId="0" applyNumberFormat="1" applyFont="1">
      <alignment vertical="center"/>
    </xf>
    <xf numFmtId="179" fontId="6" fillId="0" borderId="0" xfId="0" applyNumberFormat="1" applyFont="1" applyAlignment="1">
      <alignment horizontal="right"/>
    </xf>
    <xf numFmtId="179" fontId="16" fillId="0" borderId="0" xfId="0" applyNumberFormat="1" applyFont="1" applyBorder="1" applyAlignment="1">
      <alignment horizontal="right" vertical="center"/>
    </xf>
    <xf numFmtId="179" fontId="6" fillId="0" borderId="0" xfId="0" applyNumberFormat="1" applyFont="1" applyAlignment="1"/>
    <xf numFmtId="0" fontId="40" fillId="0" borderId="0" xfId="0" applyFont="1">
      <alignment vertical="center"/>
    </xf>
    <xf numFmtId="0" fontId="0" fillId="0" borderId="0" xfId="0" applyNumberFormat="1" applyFill="1" applyBorder="1" applyAlignment="1">
      <alignment horizontal="center" vertical="center"/>
    </xf>
    <xf numFmtId="0" fontId="0" fillId="0" borderId="0" xfId="0" applyNumberFormat="1" applyFill="1">
      <alignment vertical="center"/>
    </xf>
    <xf numFmtId="0" fontId="18" fillId="0" borderId="6" xfId="0" applyFont="1" applyFill="1" applyBorder="1" applyAlignment="1">
      <alignment horizontal="center" vertical="center" wrapText="1" shrinkToFit="1"/>
    </xf>
    <xf numFmtId="180" fontId="0" fillId="0" borderId="17" xfId="0" applyNumberFormat="1" applyFill="1" applyBorder="1" applyAlignment="1">
      <alignment horizontal="center" vertical="center"/>
    </xf>
    <xf numFmtId="0" fontId="17" fillId="0" borderId="38" xfId="0" applyFont="1" applyFill="1" applyBorder="1" applyAlignment="1">
      <alignment horizontal="center" vertical="center" wrapText="1" shrinkToFit="1"/>
    </xf>
    <xf numFmtId="180" fontId="0" fillId="0" borderId="19" xfId="0" applyNumberFormat="1" applyFill="1" applyBorder="1" applyAlignment="1">
      <alignment horizontal="center" vertical="center"/>
    </xf>
    <xf numFmtId="0" fontId="10" fillId="9" borderId="2" xfId="0" applyFont="1" applyFill="1" applyBorder="1" applyAlignment="1">
      <alignment horizontal="center" vertical="center"/>
    </xf>
    <xf numFmtId="0" fontId="41" fillId="9" borderId="13" xfId="0" applyFont="1" applyFill="1" applyBorder="1" applyAlignment="1">
      <alignment horizontal="center" vertical="center"/>
    </xf>
    <xf numFmtId="182" fontId="0" fillId="0" borderId="1" xfId="0" applyNumberFormat="1" applyBorder="1">
      <alignment vertical="center"/>
    </xf>
    <xf numFmtId="183" fontId="0" fillId="0" borderId="0" xfId="0" applyNumberFormat="1">
      <alignment vertical="center"/>
    </xf>
    <xf numFmtId="0" fontId="2" fillId="4" borderId="18" xfId="0" applyFont="1" applyFill="1" applyBorder="1" applyAlignment="1">
      <alignment horizontal="center" vertical="center"/>
    </xf>
    <xf numFmtId="0" fontId="1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12" fillId="4" borderId="18" xfId="0" applyFont="1" applyFill="1" applyBorder="1" applyAlignment="1">
      <alignment horizontal="center" vertical="center" wrapText="1" shrinkToFit="1"/>
    </xf>
    <xf numFmtId="0" fontId="7" fillId="5" borderId="6" xfId="0" applyFont="1" applyFill="1" applyBorder="1" applyAlignment="1">
      <alignment vertical="center" shrinkToFit="1"/>
    </xf>
    <xf numFmtId="0" fontId="5" fillId="5" borderId="1" xfId="0" applyFont="1" applyFill="1" applyBorder="1" applyAlignment="1">
      <alignment horizontal="center" vertical="center" shrinkToFit="1"/>
    </xf>
    <xf numFmtId="0" fontId="7" fillId="0" borderId="0" xfId="0" applyFont="1" applyFill="1" applyBorder="1" applyAlignment="1">
      <alignment horizontal="center" vertical="center"/>
    </xf>
    <xf numFmtId="0" fontId="7" fillId="0" borderId="0" xfId="0" applyFont="1" applyFill="1" applyBorder="1" applyAlignment="1">
      <alignment vertical="center" shrinkToFit="1"/>
    </xf>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7" fillId="0" borderId="18" xfId="0" applyFont="1" applyFill="1" applyBorder="1" applyAlignment="1">
      <alignment vertical="center" shrinkToFit="1"/>
    </xf>
    <xf numFmtId="0" fontId="21" fillId="5" borderId="39" xfId="0" applyFont="1" applyFill="1" applyBorder="1" applyAlignment="1">
      <alignment horizontal="center" vertical="center" shrinkToFit="1"/>
    </xf>
    <xf numFmtId="0" fontId="2" fillId="4" borderId="39" xfId="0" applyFont="1" applyFill="1" applyBorder="1" applyAlignment="1">
      <alignment horizontal="center" vertical="center"/>
    </xf>
    <xf numFmtId="0" fontId="7" fillId="0" borderId="40" xfId="0" applyFont="1" applyFill="1" applyBorder="1" applyAlignment="1">
      <alignment vertical="center" shrinkToFit="1"/>
    </xf>
    <xf numFmtId="176" fontId="0" fillId="0" borderId="0" xfId="0" applyNumberFormat="1" applyFill="1" applyBorder="1" applyAlignment="1">
      <alignment horizontal="center" vertical="center"/>
    </xf>
    <xf numFmtId="0" fontId="0" fillId="0" borderId="1" xfId="0" applyBorder="1" applyAlignment="1">
      <alignment vertical="center" wrapText="1"/>
    </xf>
    <xf numFmtId="0" fontId="0" fillId="5" borderId="12" xfId="0" applyNumberFormat="1" applyFill="1" applyBorder="1" applyAlignment="1">
      <alignment horizontal="center" vertical="center"/>
    </xf>
    <xf numFmtId="0" fontId="0" fillId="0" borderId="22" xfId="0" applyNumberFormat="1" applyFill="1" applyBorder="1" applyAlignment="1">
      <alignment vertical="center"/>
    </xf>
    <xf numFmtId="0" fontId="2" fillId="0" borderId="0" xfId="0" applyFont="1" applyAlignment="1">
      <alignment vertical="center" shrinkToFit="1"/>
    </xf>
    <xf numFmtId="0" fontId="0" fillId="0" borderId="0" xfId="0">
      <alignment vertical="center"/>
    </xf>
    <xf numFmtId="0" fontId="0" fillId="0" borderId="0" xfId="0">
      <alignment vertical="center"/>
    </xf>
    <xf numFmtId="0" fontId="2" fillId="0" borderId="0" xfId="0" applyFont="1">
      <alignment vertical="center"/>
    </xf>
    <xf numFmtId="0" fontId="0" fillId="5" borderId="2" xfId="0" applyFill="1" applyBorder="1" applyAlignment="1">
      <alignment horizontal="center" vertical="center"/>
    </xf>
    <xf numFmtId="0" fontId="0" fillId="4" borderId="1" xfId="0" applyFill="1" applyBorder="1" applyAlignment="1">
      <alignment horizontal="center" vertical="center"/>
    </xf>
    <xf numFmtId="0" fontId="0" fillId="5" borderId="2" xfId="0" applyFill="1" applyBorder="1" applyAlignment="1">
      <alignment horizontal="center" vertical="center"/>
    </xf>
    <xf numFmtId="0" fontId="2" fillId="0" borderId="1" xfId="0" applyFont="1" applyBorder="1">
      <alignment vertical="center"/>
    </xf>
    <xf numFmtId="0" fontId="5" fillId="0" borderId="1" xfId="0" applyFont="1" applyBorder="1">
      <alignment vertical="center"/>
    </xf>
    <xf numFmtId="0" fontId="0" fillId="0" borderId="0" xfId="0">
      <alignment vertical="center"/>
    </xf>
    <xf numFmtId="0" fontId="2" fillId="0" borderId="0" xfId="0" applyFont="1">
      <alignment vertical="center"/>
    </xf>
    <xf numFmtId="0" fontId="5" fillId="3" borderId="1" xfId="0" applyFont="1" applyFill="1" applyBorder="1" applyAlignment="1">
      <alignment horizontal="center" vertical="center"/>
    </xf>
    <xf numFmtId="0" fontId="5" fillId="4" borderId="1" xfId="0" applyFont="1" applyFill="1" applyBorder="1" applyAlignment="1">
      <alignment horizontal="center" vertical="center"/>
    </xf>
    <xf numFmtId="0" fontId="5" fillId="6" borderId="1" xfId="0" applyFont="1" applyFill="1" applyBorder="1" applyAlignment="1">
      <alignment horizontal="center" vertical="center"/>
    </xf>
    <xf numFmtId="177" fontId="5" fillId="3" borderId="1" xfId="0" applyNumberFormat="1" applyFont="1" applyFill="1" applyBorder="1" applyAlignment="1">
      <alignment horizontal="center" vertical="center"/>
    </xf>
    <xf numFmtId="0" fontId="5" fillId="0" borderId="0" xfId="0" applyFont="1" applyBorder="1">
      <alignment vertical="center"/>
    </xf>
    <xf numFmtId="0" fontId="2" fillId="0" borderId="22" xfId="0" applyFont="1" applyBorder="1">
      <alignment vertical="center"/>
    </xf>
    <xf numFmtId="0" fontId="5" fillId="0" borderId="28" xfId="0" applyFont="1" applyFill="1" applyBorder="1" applyAlignment="1">
      <alignment horizontal="right" vertical="center"/>
    </xf>
    <xf numFmtId="0" fontId="10" fillId="0" borderId="1" xfId="0" applyFont="1" applyBorder="1" applyAlignment="1">
      <alignment horizontal="center" vertical="center"/>
    </xf>
    <xf numFmtId="0" fontId="34" fillId="0" borderId="0" xfId="0" applyFont="1" applyAlignment="1">
      <alignment horizontal="center" vertical="center"/>
    </xf>
    <xf numFmtId="0" fontId="0" fillId="0" borderId="1" xfId="0" applyBorder="1" applyAlignment="1">
      <alignment vertical="center" shrinkToFit="1"/>
    </xf>
    <xf numFmtId="0" fontId="2" fillId="0" borderId="0" xfId="0" applyFont="1">
      <alignment vertical="center"/>
    </xf>
    <xf numFmtId="0" fontId="5" fillId="3" borderId="1" xfId="0" applyFont="1" applyFill="1" applyBorder="1" applyAlignment="1">
      <alignment horizontal="center" vertical="center"/>
    </xf>
    <xf numFmtId="0" fontId="5" fillId="4" borderId="1" xfId="0" applyFont="1" applyFill="1" applyBorder="1" applyAlignment="1">
      <alignment horizontal="center" vertical="center"/>
    </xf>
    <xf numFmtId="177" fontId="5" fillId="3" borderId="1" xfId="0" applyNumberFormat="1" applyFont="1" applyFill="1" applyBorder="1" applyAlignment="1">
      <alignment horizontal="center" vertical="center"/>
    </xf>
    <xf numFmtId="0" fontId="0" fillId="0" borderId="1" xfId="0" applyBorder="1" applyAlignment="1">
      <alignment horizontal="center" vertical="center"/>
    </xf>
    <xf numFmtId="177" fontId="5" fillId="0" borderId="6" xfId="0" applyNumberFormat="1" applyFont="1" applyBorder="1" applyAlignment="1">
      <alignment horizontal="center" vertical="center"/>
    </xf>
    <xf numFmtId="0" fontId="0" fillId="0" borderId="3" xfId="0" applyBorder="1">
      <alignment vertical="center"/>
    </xf>
    <xf numFmtId="0" fontId="0" fillId="0" borderId="16" xfId="0" applyBorder="1">
      <alignment vertical="center"/>
    </xf>
    <xf numFmtId="178" fontId="0" fillId="0" borderId="2" xfId="0" applyNumberFormat="1" applyBorder="1">
      <alignment vertical="center"/>
    </xf>
    <xf numFmtId="0" fontId="5" fillId="4" borderId="1" xfId="0" applyFont="1" applyFill="1" applyBorder="1" applyAlignment="1">
      <alignment horizontal="center" vertical="center" shrinkToFit="1"/>
    </xf>
    <xf numFmtId="0" fontId="0" fillId="0" borderId="1" xfId="0" applyBorder="1" applyAlignment="1">
      <alignment horizontal="center" vertical="center"/>
    </xf>
    <xf numFmtId="0" fontId="42" fillId="0" borderId="0" xfId="0" applyFont="1">
      <alignment vertical="center"/>
    </xf>
    <xf numFmtId="0" fontId="7" fillId="5" borderId="1" xfId="0" applyFont="1" applyFill="1" applyBorder="1" applyAlignment="1">
      <alignment horizontal="center" vertical="center" wrapText="1" shrinkToFit="1"/>
    </xf>
    <xf numFmtId="177" fontId="5" fillId="0" borderId="1" xfId="0" applyNumberFormat="1" applyFont="1" applyBorder="1" applyAlignment="1">
      <alignment horizontal="center" vertical="center"/>
    </xf>
    <xf numFmtId="0" fontId="0" fillId="0" borderId="0" xfId="0" applyBorder="1" applyAlignment="1">
      <alignment horizontal="center" vertical="center"/>
    </xf>
    <xf numFmtId="0" fontId="5" fillId="0" borderId="31" xfId="0" applyFont="1" applyFill="1" applyBorder="1" applyAlignment="1">
      <alignment horizontal="center" vertical="center"/>
    </xf>
    <xf numFmtId="0" fontId="37" fillId="0" borderId="0" xfId="0" applyFont="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6" fillId="0" borderId="41" xfId="0" applyFont="1" applyBorder="1" applyAlignment="1">
      <alignment horizontal="center" vertical="center"/>
    </xf>
    <xf numFmtId="0" fontId="6" fillId="0" borderId="33" xfId="0" applyFont="1" applyBorder="1" applyAlignment="1">
      <alignment horizontal="center" vertical="center"/>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0" fillId="0" borderId="0" xfId="0" applyFont="1" applyBorder="1" applyAlignment="1">
      <alignment horizontal="center" vertical="center"/>
    </xf>
    <xf numFmtId="0" fontId="0" fillId="0" borderId="28"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10" fontId="2" fillId="0" borderId="25" xfId="1" applyNumberFormat="1" applyFont="1" applyBorder="1" applyAlignment="1">
      <alignment horizontal="center" vertical="center"/>
    </xf>
    <xf numFmtId="10" fontId="2" fillId="0" borderId="20" xfId="1" applyNumberFormat="1" applyFont="1" applyBorder="1" applyAlignment="1">
      <alignment horizontal="center" vertical="center"/>
    </xf>
    <xf numFmtId="0" fontId="7"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18" fillId="0" borderId="6" xfId="0" applyFont="1" applyBorder="1" applyAlignment="1">
      <alignment horizontal="center" vertical="center" wrapText="1"/>
    </xf>
    <xf numFmtId="0" fontId="17" fillId="0" borderId="17" xfId="0" applyFont="1" applyBorder="1" applyAlignment="1">
      <alignment horizontal="center" vertical="center"/>
    </xf>
    <xf numFmtId="0" fontId="0" fillId="0" borderId="19" xfId="0" applyFill="1" applyBorder="1" applyAlignment="1">
      <alignment horizontal="center" vertical="center" shrinkToFit="1"/>
    </xf>
    <xf numFmtId="0" fontId="0" fillId="0" borderId="23" xfId="0" applyBorder="1" applyAlignment="1">
      <alignment vertical="center" shrinkToFit="1"/>
    </xf>
    <xf numFmtId="0" fontId="17" fillId="0" borderId="6" xfId="0" applyFont="1" applyBorder="1" applyAlignment="1">
      <alignment horizontal="center" vertical="center" wrapText="1"/>
    </xf>
    <xf numFmtId="181" fontId="0" fillId="0" borderId="17" xfId="0" applyNumberFormat="1" applyFill="1" applyBorder="1" applyAlignment="1">
      <alignment horizontal="center" vertical="center"/>
    </xf>
    <xf numFmtId="0" fontId="0" fillId="0" borderId="18" xfId="0" applyBorder="1" applyAlignment="1">
      <alignment horizontal="center" vertical="center"/>
    </xf>
    <xf numFmtId="176" fontId="0" fillId="3" borderId="6" xfId="0" applyNumberFormat="1" applyFill="1"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6" fillId="4" borderId="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5"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18" xfId="0" applyFont="1" applyFill="1" applyBorder="1" applyAlignment="1">
      <alignment horizontal="center" vertical="center"/>
    </xf>
    <xf numFmtId="0" fontId="0" fillId="0" borderId="1" xfId="0" applyBorder="1" applyAlignment="1">
      <alignment horizontal="center" vertical="center"/>
    </xf>
    <xf numFmtId="176" fontId="0" fillId="0" borderId="0" xfId="0" applyNumberFormat="1" applyFill="1" applyBorder="1" applyAlignment="1">
      <alignment horizontal="center" vertical="center"/>
    </xf>
    <xf numFmtId="0" fontId="12" fillId="4" borderId="1" xfId="0" applyFont="1" applyFill="1" applyBorder="1" applyAlignment="1">
      <alignment horizontal="center" vertical="center" wrapText="1"/>
    </xf>
    <xf numFmtId="0" fontId="0" fillId="2" borderId="23" xfId="0" applyFill="1" applyBorder="1" applyAlignment="1">
      <alignment horizontal="center" vertical="center" shrinkToFit="1"/>
    </xf>
    <xf numFmtId="0" fontId="0" fillId="2" borderId="1" xfId="0" applyFill="1" applyBorder="1" applyAlignment="1">
      <alignment horizontal="center" vertical="center" shrinkToFi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24" xfId="0" applyFill="1" applyBorder="1" applyAlignment="1">
      <alignment horizontal="center" vertical="center" shrinkToFit="1"/>
    </xf>
    <xf numFmtId="176" fontId="0" fillId="3" borderId="14" xfId="0" applyNumberFormat="1" applyFill="1" applyBorder="1" applyAlignment="1">
      <alignment horizontal="center" vertical="center"/>
    </xf>
    <xf numFmtId="0" fontId="38" fillId="0" borderId="0" xfId="0" applyFont="1" applyAlignment="1">
      <alignment horizontal="center" vertical="center"/>
    </xf>
    <xf numFmtId="0" fontId="0" fillId="2" borderId="24" xfId="0" applyFill="1" applyBorder="1" applyAlignment="1">
      <alignment horizontal="center" vertical="center" shrinkToFit="1"/>
    </xf>
    <xf numFmtId="0" fontId="0" fillId="2" borderId="18" xfId="0" applyFill="1" applyBorder="1" applyAlignment="1">
      <alignment horizontal="center" vertical="center" shrinkToFit="1"/>
    </xf>
    <xf numFmtId="0" fontId="14" fillId="0" borderId="0" xfId="0" applyFont="1" applyAlignment="1">
      <alignment horizontal="center" vertical="center" shrinkToFit="1"/>
    </xf>
    <xf numFmtId="0" fontId="5" fillId="4" borderId="1" xfId="0" applyFont="1" applyFill="1" applyBorder="1" applyAlignment="1">
      <alignment horizontal="center" vertical="center"/>
    </xf>
    <xf numFmtId="0" fontId="2" fillId="4" borderId="1" xfId="0" applyFont="1" applyFill="1" applyBorder="1" applyAlignment="1">
      <alignment horizontal="center" vertical="center"/>
    </xf>
    <xf numFmtId="0" fontId="26" fillId="0" borderId="0" xfId="0" applyFont="1" applyFill="1" applyAlignment="1">
      <alignment horizontal="right"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 fillId="4" borderId="18" xfId="0" applyFont="1" applyFill="1" applyBorder="1" applyAlignment="1">
      <alignment horizontal="center" vertical="center"/>
    </xf>
    <xf numFmtId="0" fontId="26" fillId="0" borderId="31" xfId="0" applyFont="1" applyBorder="1" applyAlignment="1">
      <alignment horizontal="right" wrapText="1" shrinkToFit="1"/>
    </xf>
    <xf numFmtId="0" fontId="26" fillId="0" borderId="0" xfId="0" applyFont="1" applyBorder="1" applyAlignment="1">
      <alignment horizontal="right" wrapText="1" shrinkToFit="1"/>
    </xf>
    <xf numFmtId="0" fontId="2" fillId="0" borderId="0" xfId="0" applyFont="1" applyAlignment="1">
      <alignment horizontal="center" vertical="center" shrinkToFit="1"/>
    </xf>
    <xf numFmtId="0" fontId="2" fillId="0" borderId="33" xfId="0" applyFont="1" applyBorder="1" applyAlignment="1">
      <alignment horizontal="center" vertical="center" shrinkToFit="1"/>
    </xf>
    <xf numFmtId="0" fontId="5" fillId="4" borderId="1" xfId="0" applyFont="1" applyFill="1" applyBorder="1" applyAlignment="1">
      <alignment horizontal="center" vertical="center" wrapText="1"/>
    </xf>
    <xf numFmtId="0" fontId="37" fillId="0" borderId="0" xfId="0"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1" fillId="0" borderId="28" xfId="0" applyFont="1" applyBorder="1" applyAlignment="1">
      <alignment horizontal="left" vertical="center"/>
    </xf>
    <xf numFmtId="0" fontId="0" fillId="0" borderId="28" xfId="0" applyFont="1" applyBorder="1" applyAlignment="1">
      <alignment horizontal="center" vertical="center"/>
    </xf>
    <xf numFmtId="0" fontId="5" fillId="0" borderId="19" xfId="0" applyFont="1" applyBorder="1" applyAlignment="1">
      <alignment horizontal="center" vertical="center" shrinkToFit="1"/>
    </xf>
    <xf numFmtId="0" fontId="5" fillId="0" borderId="0" xfId="0" applyFont="1" applyAlignment="1">
      <alignment horizontal="left" vertical="center" shrinkToFit="1"/>
    </xf>
    <xf numFmtId="176" fontId="21" fillId="3" borderId="12" xfId="0" applyNumberFormat="1" applyFont="1" applyFill="1" applyBorder="1" applyAlignment="1">
      <alignment horizontal="center" vertical="center"/>
    </xf>
    <xf numFmtId="176" fontId="21" fillId="3" borderId="13" xfId="0" applyNumberFormat="1" applyFont="1" applyFill="1" applyBorder="1" applyAlignment="1">
      <alignment horizontal="center" vertical="center"/>
    </xf>
    <xf numFmtId="0" fontId="21" fillId="3" borderId="12" xfId="0" applyFont="1" applyFill="1" applyBorder="1" applyAlignment="1">
      <alignment horizontal="center" vertical="center"/>
    </xf>
    <xf numFmtId="0" fontId="21" fillId="3" borderId="14" xfId="0" applyFont="1" applyFill="1" applyBorder="1" applyAlignment="1">
      <alignment horizontal="center" vertical="center"/>
    </xf>
    <xf numFmtId="0" fontId="21" fillId="3" borderId="13" xfId="0" applyFont="1" applyFill="1"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23" fillId="0" borderId="0" xfId="0" applyFont="1" applyAlignment="1">
      <alignment horizontal="left" vertical="center"/>
    </xf>
    <xf numFmtId="179" fontId="39" fillId="8" borderId="12" xfId="0" applyNumberFormat="1" applyFont="1" applyFill="1" applyBorder="1" applyAlignment="1">
      <alignment horizontal="center" vertical="center"/>
    </xf>
    <xf numFmtId="179" fontId="39" fillId="8" borderId="13" xfId="0" applyNumberFormat="1" applyFont="1" applyFill="1" applyBorder="1" applyAlignment="1">
      <alignment horizontal="center" vertical="center"/>
    </xf>
  </cellXfs>
  <cellStyles count="2">
    <cellStyle name="パーセント" xfId="1" builtinId="5"/>
    <cellStyle name="標準" xfId="0" builtinId="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99FFCC"/>
      <color rgb="FFFFFFCC"/>
      <color rgb="FFFFFF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269327</xdr:colOff>
      <xdr:row>0</xdr:row>
      <xdr:rowOff>36635</xdr:rowOff>
    </xdr:from>
    <xdr:to>
      <xdr:col>9</xdr:col>
      <xdr:colOff>505810</xdr:colOff>
      <xdr:row>1</xdr:row>
      <xdr:rowOff>21982</xdr:rowOff>
    </xdr:to>
    <xdr:sp macro="" textlink="">
      <xdr:nvSpPr>
        <xdr:cNvPr id="2" name="正方形/長方形 1"/>
        <xdr:cNvSpPr/>
      </xdr:nvSpPr>
      <xdr:spPr>
        <a:xfrm>
          <a:off x="5281448" y="36635"/>
          <a:ext cx="768569"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131885</xdr:colOff>
      <xdr:row>0</xdr:row>
      <xdr:rowOff>3790</xdr:rowOff>
    </xdr:from>
    <xdr:to>
      <xdr:col>7</xdr:col>
      <xdr:colOff>930520</xdr:colOff>
      <xdr:row>0</xdr:row>
      <xdr:rowOff>291309</xdr:rowOff>
    </xdr:to>
    <xdr:sp macro="" textlink="">
      <xdr:nvSpPr>
        <xdr:cNvPr id="2" name="正方形/長方形 1"/>
        <xdr:cNvSpPr/>
      </xdr:nvSpPr>
      <xdr:spPr>
        <a:xfrm>
          <a:off x="5301661" y="3790"/>
          <a:ext cx="798635"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685545</xdr:colOff>
      <xdr:row>0</xdr:row>
      <xdr:rowOff>53200</xdr:rowOff>
    </xdr:from>
    <xdr:to>
      <xdr:col>15</xdr:col>
      <xdr:colOff>188015</xdr:colOff>
      <xdr:row>1</xdr:row>
      <xdr:rowOff>38547</xdr:rowOff>
    </xdr:to>
    <xdr:sp macro="" textlink="">
      <xdr:nvSpPr>
        <xdr:cNvPr id="2" name="正方形/長方形 1"/>
        <xdr:cNvSpPr/>
      </xdr:nvSpPr>
      <xdr:spPr>
        <a:xfrm>
          <a:off x="8073632" y="53200"/>
          <a:ext cx="976774" cy="291804"/>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twoCellAnchor>
    <xdr:from>
      <xdr:col>8</xdr:col>
      <xdr:colOff>2623038</xdr:colOff>
      <xdr:row>0</xdr:row>
      <xdr:rowOff>29307</xdr:rowOff>
    </xdr:from>
    <xdr:to>
      <xdr:col>8</xdr:col>
      <xdr:colOff>3194539</xdr:colOff>
      <xdr:row>1</xdr:row>
      <xdr:rowOff>14654</xdr:rowOff>
    </xdr:to>
    <xdr:sp macro="" textlink="">
      <xdr:nvSpPr>
        <xdr:cNvPr id="4" name="正方形/長方形 3"/>
        <xdr:cNvSpPr/>
      </xdr:nvSpPr>
      <xdr:spPr>
        <a:xfrm>
          <a:off x="5661513" y="29307"/>
          <a:ext cx="57150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15036</xdr:rowOff>
    </xdr:from>
    <xdr:to>
      <xdr:col>15</xdr:col>
      <xdr:colOff>223344</xdr:colOff>
      <xdr:row>1</xdr:row>
      <xdr:rowOff>383</xdr:rowOff>
    </xdr:to>
    <xdr:sp macro="" textlink="">
      <xdr:nvSpPr>
        <xdr:cNvPr id="2" name="正方形/長方形 1"/>
        <xdr:cNvSpPr/>
      </xdr:nvSpPr>
      <xdr:spPr>
        <a:xfrm>
          <a:off x="5708311" y="15036"/>
          <a:ext cx="691629" cy="23446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5558</xdr:colOff>
      <xdr:row>19</xdr:row>
      <xdr:rowOff>26275</xdr:rowOff>
    </xdr:from>
    <xdr:to>
      <xdr:col>14</xdr:col>
      <xdr:colOff>315311</xdr:colOff>
      <xdr:row>24</xdr:row>
      <xdr:rowOff>1</xdr:rowOff>
    </xdr:to>
    <xdr:cxnSp macro="">
      <xdr:nvCxnSpPr>
        <xdr:cNvPr id="5" name="直線矢印コネクタ 4"/>
        <xdr:cNvCxnSpPr/>
      </xdr:nvCxnSpPr>
      <xdr:spPr>
        <a:xfrm flipV="1">
          <a:off x="4768058" y="3921672"/>
          <a:ext cx="992925" cy="95907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19</xdr:row>
      <xdr:rowOff>0</xdr:rowOff>
    </xdr:from>
    <xdr:to>
      <xdr:col>14</xdr:col>
      <xdr:colOff>352246</xdr:colOff>
      <xdr:row>27</xdr:row>
      <xdr:rowOff>0</xdr:rowOff>
    </xdr:to>
    <xdr:cxnSp macro="">
      <xdr:nvCxnSpPr>
        <xdr:cNvPr id="7" name="直線矢印コネクタ 6"/>
        <xdr:cNvCxnSpPr/>
      </xdr:nvCxnSpPr>
      <xdr:spPr>
        <a:xfrm>
          <a:off x="5840111" y="3919904"/>
          <a:ext cx="0" cy="25790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28</xdr:row>
      <xdr:rowOff>0</xdr:rowOff>
    </xdr:from>
    <xdr:to>
      <xdr:col>14</xdr:col>
      <xdr:colOff>353684</xdr:colOff>
      <xdr:row>45</xdr:row>
      <xdr:rowOff>205154</xdr:rowOff>
    </xdr:to>
    <xdr:cxnSp macro="">
      <xdr:nvCxnSpPr>
        <xdr:cNvPr id="10" name="直線矢印コネクタ 9"/>
        <xdr:cNvCxnSpPr/>
      </xdr:nvCxnSpPr>
      <xdr:spPr>
        <a:xfrm>
          <a:off x="5841549" y="6323135"/>
          <a:ext cx="0" cy="276957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17</xdr:row>
      <xdr:rowOff>21980</xdr:rowOff>
    </xdr:from>
    <xdr:to>
      <xdr:col>12</xdr:col>
      <xdr:colOff>349730</xdr:colOff>
      <xdr:row>17</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17</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17</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43</xdr:row>
      <xdr:rowOff>21981</xdr:rowOff>
    </xdr:from>
    <xdr:to>
      <xdr:col>12</xdr:col>
      <xdr:colOff>349730</xdr:colOff>
      <xdr:row>43</xdr:row>
      <xdr:rowOff>197564</xdr:rowOff>
    </xdr:to>
    <xdr:cxnSp macro="">
      <xdr:nvCxnSpPr>
        <xdr:cNvPr id="32" name="直線矢印コネクタ 31"/>
        <xdr:cNvCxnSpPr/>
      </xdr:nvCxnSpPr>
      <xdr:spPr>
        <a:xfrm>
          <a:off x="4460134" y="8953500"/>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45</xdr:row>
      <xdr:rowOff>7327</xdr:rowOff>
    </xdr:from>
    <xdr:to>
      <xdr:col>12</xdr:col>
      <xdr:colOff>349730</xdr:colOff>
      <xdr:row>45</xdr:row>
      <xdr:rowOff>182910</xdr:rowOff>
    </xdr:to>
    <xdr:cxnSp macro="">
      <xdr:nvCxnSpPr>
        <xdr:cNvPr id="34" name="直線矢印コネクタ 33"/>
        <xdr:cNvCxnSpPr/>
      </xdr:nvCxnSpPr>
      <xdr:spPr>
        <a:xfrm>
          <a:off x="4460134" y="8968154"/>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7327</xdr:colOff>
      <xdr:row>28</xdr:row>
      <xdr:rowOff>39414</xdr:rowOff>
    </xdr:from>
    <xdr:to>
      <xdr:col>14</xdr:col>
      <xdr:colOff>308742</xdr:colOff>
      <xdr:row>45</xdr:row>
      <xdr:rowOff>195630</xdr:rowOff>
    </xdr:to>
    <xdr:cxnSp macro="">
      <xdr:nvCxnSpPr>
        <xdr:cNvPr id="35" name="直線矢印コネクタ 34"/>
        <xdr:cNvCxnSpPr/>
      </xdr:nvCxnSpPr>
      <xdr:spPr>
        <a:xfrm flipV="1">
          <a:off x="4769827" y="5734707"/>
          <a:ext cx="984587" cy="336844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6250"/>
          <a:ext cx="8562975" cy="4162425"/>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71550"/>
          <a:ext cx="5648326" cy="342900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306206" y="333375"/>
            <a:ext cx="534311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（ア）保育従事者</a:t>
            </a:r>
            <a:r>
              <a:rPr kumimoji="1" lang="ja-JP" altLang="en-US" sz="1100">
                <a:solidFill>
                  <a:schemeClr val="dk1"/>
                </a:solidFill>
                <a:effectLst/>
                <a:latin typeface="+mn-lt"/>
                <a:ea typeface="+mn-ea"/>
                <a:cs typeface="+mn-cs"/>
              </a:rPr>
              <a:t>（基</a:t>
            </a:r>
            <a:r>
              <a:rPr kumimoji="1" lang="ja-JP" altLang="ja-JP" sz="1100">
                <a:solidFill>
                  <a:schemeClr val="dk1"/>
                </a:solidFill>
                <a:effectLst/>
                <a:latin typeface="+mn-lt"/>
                <a:ea typeface="+mn-ea"/>
                <a:cs typeface="+mn-cs"/>
              </a:rPr>
              <a:t>本分単価における必要保育従事者</a:t>
            </a:r>
            <a:r>
              <a:rPr kumimoji="1" lang="ja-JP" altLang="en-US" sz="1100">
                <a:solidFill>
                  <a:schemeClr val="dk1"/>
                </a:solidFill>
                <a:effectLst/>
                <a:latin typeface="+mn-lt"/>
                <a:ea typeface="+mn-ea"/>
                <a:cs typeface="+mn-cs"/>
              </a:rPr>
              <a:t>数等）</a:t>
            </a:r>
            <a:endParaRPr kumimoji="1" lang="ja-JP" altLang="en-US" sz="1400"/>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105525" y="962025"/>
          <a:ext cx="2438400" cy="342900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52551"/>
          <a:ext cx="2552700" cy="2876550"/>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14</xdr:row>
      <xdr:rowOff>89647</xdr:rowOff>
    </xdr:to>
    <xdr:grpSp>
      <xdr:nvGrpSpPr>
        <xdr:cNvPr id="14" name="グループ化 13"/>
        <xdr:cNvGrpSpPr/>
      </xdr:nvGrpSpPr>
      <xdr:grpSpPr>
        <a:xfrm>
          <a:off x="3276601" y="1352551"/>
          <a:ext cx="2552700" cy="2070846"/>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14</xdr:row>
      <xdr:rowOff>168089</xdr:rowOff>
    </xdr:to>
    <xdr:grpSp>
      <xdr:nvGrpSpPr>
        <xdr:cNvPr id="30" name="グループ化 29"/>
        <xdr:cNvGrpSpPr/>
      </xdr:nvGrpSpPr>
      <xdr:grpSpPr>
        <a:xfrm>
          <a:off x="6315075" y="1476375"/>
          <a:ext cx="2066925" cy="2025464"/>
          <a:chOff x="7124700" y="1247775"/>
          <a:chExt cx="2066925" cy="2025391"/>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管理者</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非常勤調理員等</a:t>
            </a:r>
            <a:r>
              <a:rPr kumimoji="1" lang="en-US" altLang="ja-JP" sz="1100"/>
              <a:t>※3</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※4</a:t>
            </a:r>
            <a:endParaRPr kumimoji="1" lang="ja-JP" altLang="en-US" sz="1100"/>
          </a:p>
        </xdr:txBody>
      </xdr:sp>
      <xdr:sp macro="" textlink="">
        <xdr:nvSpPr>
          <xdr:cNvPr id="20" name="テキスト ボックス 19"/>
          <xdr:cNvSpPr txBox="1"/>
        </xdr:nvSpPr>
        <xdr:spPr>
          <a:xfrm>
            <a:off x="7124700" y="2705101"/>
            <a:ext cx="2047874" cy="56806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xdr:txBody>
      </xdr:sp>
    </xdr:grpSp>
    <xdr:clientData/>
  </xdr:twoCellAnchor>
  <xdr:twoCellAnchor>
    <xdr:from>
      <xdr:col>5</xdr:col>
      <xdr:colOff>95251</xdr:colOff>
      <xdr:row>7</xdr:row>
      <xdr:rowOff>104774</xdr:rowOff>
    </xdr:from>
    <xdr:to>
      <xdr:col>8</xdr:col>
      <xdr:colOff>85756</xdr:colOff>
      <xdr:row>8</xdr:row>
      <xdr:rowOff>142551</xdr:rowOff>
    </xdr:to>
    <xdr:sp macro="" textlink="">
      <xdr:nvSpPr>
        <xdr:cNvPr id="23" name="テキスト ボックス 22"/>
        <xdr:cNvSpPr txBox="1"/>
      </xdr:nvSpPr>
      <xdr:spPr>
        <a:xfrm>
          <a:off x="3513045" y="1752039"/>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ja-JP" sz="1100">
              <a:solidFill>
                <a:schemeClr val="dk1"/>
              </a:solidFill>
              <a:effectLst/>
              <a:latin typeface="+mn-lt"/>
              <a:ea typeface="+mn-ea"/>
              <a:cs typeface="+mn-cs"/>
            </a:rPr>
            <a:t>保育標準時間対応</a:t>
          </a:r>
          <a:r>
            <a:rPr kumimoji="1" lang="en-US" altLang="ja-JP" sz="1100">
              <a:solidFill>
                <a:schemeClr val="dk1"/>
              </a:solidFill>
              <a:effectLst/>
              <a:latin typeface="+mn-lt"/>
              <a:ea typeface="+mn-ea"/>
              <a:cs typeface="+mn-cs"/>
            </a:rPr>
            <a:t>※1</a:t>
          </a:r>
          <a:endParaRPr lang="ja-JP" altLang="ja-JP">
            <a:effectLst/>
          </a:endParaRPr>
        </a:p>
      </xdr:txBody>
    </xdr:sp>
    <xdr:clientData/>
  </xdr:twoCellAnchor>
  <xdr:twoCellAnchor>
    <xdr:from>
      <xdr:col>1</xdr:col>
      <xdr:colOff>85695</xdr:colOff>
      <xdr:row>7</xdr:row>
      <xdr:rowOff>114300</xdr:rowOff>
    </xdr:from>
    <xdr:to>
      <xdr:col>4</xdr:col>
      <xdr:colOff>77912</xdr:colOff>
      <xdr:row>16</xdr:row>
      <xdr:rowOff>180975</xdr:rowOff>
    </xdr:to>
    <xdr:grpSp>
      <xdr:nvGrpSpPr>
        <xdr:cNvPr id="28" name="グループ化 27"/>
        <xdr:cNvGrpSpPr/>
      </xdr:nvGrpSpPr>
      <xdr:grpSpPr>
        <a:xfrm>
          <a:off x="771495" y="1781175"/>
          <a:ext cx="2049617" cy="2209800"/>
          <a:chOff x="1247776" y="1476375"/>
          <a:chExt cx="2049591" cy="2209800"/>
        </a:xfrm>
      </xdr:grpSpPr>
      <xdr:sp macro="" textlink="">
        <xdr:nvSpPr>
          <xdr:cNvPr id="21" name="テキスト ボックス 20"/>
          <xdr:cNvSpPr txBox="1"/>
        </xdr:nvSpPr>
        <xdr:spPr>
          <a:xfrm>
            <a:off x="1247776" y="1476375"/>
            <a:ext cx="2047874" cy="1335289"/>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・主任保育士</a:t>
            </a:r>
            <a:endParaRPr lang="ja-JP" altLang="ja-JP">
              <a:effectLst/>
            </a:endParaRPr>
          </a:p>
          <a:p>
            <a:r>
              <a:rPr kumimoji="1" lang="ja-JP" altLang="ja-JP" sz="1100">
                <a:solidFill>
                  <a:schemeClr val="dk1"/>
                </a:solidFill>
                <a:effectLst/>
                <a:latin typeface="+mn-lt"/>
                <a:ea typeface="+mn-ea"/>
                <a:cs typeface="+mn-cs"/>
              </a:rPr>
              <a:t>　・副主任保育士</a:t>
            </a:r>
            <a:endParaRPr lang="ja-JP" altLang="ja-JP">
              <a:effectLst/>
            </a:endParaRPr>
          </a:p>
          <a:p>
            <a:r>
              <a:rPr kumimoji="1" lang="ja-JP" altLang="ja-JP" sz="1100">
                <a:solidFill>
                  <a:schemeClr val="dk1"/>
                </a:solidFill>
                <a:effectLst/>
                <a:latin typeface="+mn-lt"/>
                <a:ea typeface="+mn-ea"/>
                <a:cs typeface="+mn-cs"/>
              </a:rPr>
              <a:t>　・専門リーダー</a:t>
            </a:r>
            <a:endParaRPr lang="ja-JP" altLang="ja-JP">
              <a:effectLst/>
            </a:endParaRPr>
          </a:p>
          <a:p>
            <a:r>
              <a:rPr kumimoji="1" lang="ja-JP" altLang="ja-JP" sz="1100">
                <a:solidFill>
                  <a:schemeClr val="dk1"/>
                </a:solidFill>
                <a:effectLst/>
                <a:latin typeface="+mn-lt"/>
                <a:ea typeface="+mn-ea"/>
                <a:cs typeface="+mn-cs"/>
              </a:rPr>
              <a:t>　・職務分野別リーダー</a:t>
            </a:r>
            <a:endParaRPr lang="ja-JP" altLang="ja-JP">
              <a:effectLst/>
            </a:endParaRPr>
          </a:p>
          <a:p>
            <a:r>
              <a:rPr kumimoji="1" lang="ja-JP" altLang="ja-JP" sz="1100">
                <a:solidFill>
                  <a:schemeClr val="dk1"/>
                </a:solidFill>
                <a:effectLst/>
                <a:latin typeface="+mn-lt"/>
                <a:ea typeface="+mn-ea"/>
                <a:cs typeface="+mn-cs"/>
              </a:rPr>
              <a:t>　・一般保育士等</a:t>
            </a:r>
            <a:endParaRPr lang="ja-JP" altLang="ja-JP">
              <a:effectLst/>
            </a:endParaRPr>
          </a:p>
        </xdr:txBody>
      </xdr:sp>
      <xdr:sp macro="" textlink="">
        <xdr:nvSpPr>
          <xdr:cNvPr id="27" name="テキスト ボックス 26"/>
          <xdr:cNvSpPr txBox="1"/>
        </xdr:nvSpPr>
        <xdr:spPr>
          <a:xfrm>
            <a:off x="1249493" y="2879675"/>
            <a:ext cx="2047874" cy="806500"/>
          </a:xfrm>
          <a:prstGeom prst="rect">
            <a:avLst/>
          </a:prstGeom>
          <a:solidFill>
            <a:schemeClr val="bg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a:t>１・２歳児６人につき１人</a:t>
            </a:r>
            <a:endParaRPr kumimoji="1" lang="en-US" altLang="ja-JP" sz="1000"/>
          </a:p>
          <a:p>
            <a:pPr algn="l"/>
            <a:r>
              <a:rPr kumimoji="1" lang="ja-JP" altLang="en-US" sz="1000"/>
              <a:t>０歳児３人につき１人</a:t>
            </a:r>
            <a:endParaRPr kumimoji="1" lang="en-US" altLang="ja-JP" sz="1000"/>
          </a:p>
          <a:p>
            <a:pPr algn="l"/>
            <a:r>
              <a:rPr kumimoji="1" lang="ja-JP" altLang="en-US" sz="1000"/>
              <a:t>上記に加えて１人</a:t>
            </a:r>
            <a:endParaRPr kumimoji="1" lang="en-US" altLang="ja-JP" sz="1000"/>
          </a:p>
        </xdr:txBody>
      </xdr:sp>
    </xdr:grpSp>
    <xdr:clientData/>
  </xdr:twoCellAnchor>
  <xdr:twoCellAnchor>
    <xdr:from>
      <xdr:col>5</xdr:col>
      <xdr:colOff>96371</xdr:colOff>
      <xdr:row>15</xdr:row>
      <xdr:rowOff>139515</xdr:rowOff>
    </xdr:from>
    <xdr:to>
      <xdr:col>8</xdr:col>
      <xdr:colOff>86876</xdr:colOff>
      <xdr:row>16</xdr:row>
      <xdr:rowOff>177292</xdr:rowOff>
    </xdr:to>
    <xdr:sp macro="" textlink="">
      <xdr:nvSpPr>
        <xdr:cNvPr id="26" name="テキスト ボックス 25"/>
        <xdr:cNvSpPr txBox="1"/>
      </xdr:nvSpPr>
      <xdr:spPr>
        <a:xfrm>
          <a:off x="3514165" y="3669368"/>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chemeClr val="dk1"/>
              </a:solidFill>
              <a:effectLst/>
              <a:latin typeface="+mn-lt"/>
              <a:ea typeface="+mn-ea"/>
              <a:cs typeface="+mn-cs"/>
            </a:rPr>
            <a:t>非常勤保育士</a:t>
          </a:r>
          <a:r>
            <a:rPr kumimoji="1" lang="en-US" altLang="ja-JP" sz="1100">
              <a:solidFill>
                <a:schemeClr val="dk1"/>
              </a:solidFill>
              <a:effectLst/>
              <a:latin typeface="+mn-lt"/>
              <a:ea typeface="+mn-ea"/>
              <a:cs typeface="+mn-cs"/>
            </a:rPr>
            <a:t>※2</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27214</xdr:colOff>
      <xdr:row>13</xdr:row>
      <xdr:rowOff>244928</xdr:rowOff>
    </xdr:from>
    <xdr:to>
      <xdr:col>26</xdr:col>
      <xdr:colOff>462643</xdr:colOff>
      <xdr:row>23</xdr:row>
      <xdr:rowOff>149677</xdr:rowOff>
    </xdr:to>
    <xdr:sp macro="" textlink="">
      <xdr:nvSpPr>
        <xdr:cNvPr id="63" name="角丸四角形 62"/>
        <xdr:cNvSpPr/>
      </xdr:nvSpPr>
      <xdr:spPr>
        <a:xfrm flipV="1">
          <a:off x="12273643" y="3428999"/>
          <a:ext cx="5878286"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367391</xdr:colOff>
      <xdr:row>3</xdr:row>
      <xdr:rowOff>-1</xdr:rowOff>
    </xdr:from>
    <xdr:to>
      <xdr:col>26</xdr:col>
      <xdr:colOff>449034</xdr:colOff>
      <xdr:row>12</xdr:row>
      <xdr:rowOff>149677</xdr:rowOff>
    </xdr:to>
    <xdr:sp macro="" textlink="">
      <xdr:nvSpPr>
        <xdr:cNvPr id="62" name="角丸四角形 61"/>
        <xdr:cNvSpPr/>
      </xdr:nvSpPr>
      <xdr:spPr>
        <a:xfrm flipV="1">
          <a:off x="367391" y="734785"/>
          <a:ext cx="17770929"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554182</xdr:colOff>
      <xdr:row>8</xdr:row>
      <xdr:rowOff>155862</xdr:rowOff>
    </xdr:from>
    <xdr:to>
      <xdr:col>22</xdr:col>
      <xdr:colOff>329046</xdr:colOff>
      <xdr:row>12</xdr:row>
      <xdr:rowOff>51952</xdr:rowOff>
    </xdr:to>
    <xdr:sp macro="" textlink="">
      <xdr:nvSpPr>
        <xdr:cNvPr id="532" name="角丸四角形 531"/>
        <xdr:cNvSpPr/>
      </xdr:nvSpPr>
      <xdr:spPr>
        <a:xfrm flipV="1">
          <a:off x="3325091" y="2095498"/>
          <a:ext cx="10841182" cy="865909"/>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519546</xdr:colOff>
      <xdr:row>3</xdr:row>
      <xdr:rowOff>123259</xdr:rowOff>
    </xdr:from>
    <xdr:to>
      <xdr:col>22</xdr:col>
      <xdr:colOff>346364</xdr:colOff>
      <xdr:row>6</xdr:row>
      <xdr:rowOff>212907</xdr:rowOff>
    </xdr:to>
    <xdr:sp macro="" textlink="">
      <xdr:nvSpPr>
        <xdr:cNvPr id="531" name="角丸四角形 530"/>
        <xdr:cNvSpPr/>
      </xdr:nvSpPr>
      <xdr:spPr>
        <a:xfrm flipV="1">
          <a:off x="3290455" y="850623"/>
          <a:ext cx="10893136" cy="817011"/>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17318</xdr:colOff>
      <xdr:row>4</xdr:row>
      <xdr:rowOff>95117</xdr:rowOff>
    </xdr:from>
    <xdr:to>
      <xdr:col>11</xdr:col>
      <xdr:colOff>61331</xdr:colOff>
      <xdr:row>5</xdr:row>
      <xdr:rowOff>224904</xdr:rowOff>
    </xdr:to>
    <xdr:sp macro="" textlink="">
      <xdr:nvSpPr>
        <xdr:cNvPr id="167" name="正方形/長方形 166"/>
        <xdr:cNvSpPr/>
      </xdr:nvSpPr>
      <xdr:spPr>
        <a:xfrm>
          <a:off x="4173682" y="1064935"/>
          <a:ext cx="2122194" cy="37224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保育士の配置</a:t>
          </a:r>
        </a:p>
      </xdr:txBody>
    </xdr:sp>
    <xdr:clientData/>
  </xdr:twoCellAnchor>
  <xdr:twoCellAnchor>
    <xdr:from>
      <xdr:col>3</xdr:col>
      <xdr:colOff>382238</xdr:colOff>
      <xdr:row>16</xdr:row>
      <xdr:rowOff>103910</xdr:rowOff>
    </xdr:from>
    <xdr:to>
      <xdr:col>8</xdr:col>
      <xdr:colOff>165759</xdr:colOff>
      <xdr:row>18</xdr:row>
      <xdr:rowOff>38349</xdr:rowOff>
    </xdr:to>
    <xdr:sp macro="" textlink="">
      <xdr:nvSpPr>
        <xdr:cNvPr id="169" name="正方形/長方形 168"/>
        <xdr:cNvSpPr/>
      </xdr:nvSpPr>
      <xdr:spPr>
        <a:xfrm>
          <a:off x="1074965" y="3983183"/>
          <a:ext cx="3247158" cy="41934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3</xdr:col>
      <xdr:colOff>359106</xdr:colOff>
      <xdr:row>23</xdr:row>
      <xdr:rowOff>182707</xdr:rowOff>
    </xdr:from>
    <xdr:to>
      <xdr:col>8</xdr:col>
      <xdr:colOff>184949</xdr:colOff>
      <xdr:row>26</xdr:row>
      <xdr:rowOff>170395</xdr:rowOff>
    </xdr:to>
    <xdr:sp macro="" textlink="">
      <xdr:nvSpPr>
        <xdr:cNvPr id="194" name="正方形/長方形 193"/>
        <xdr:cNvSpPr/>
      </xdr:nvSpPr>
      <xdr:spPr>
        <a:xfrm>
          <a:off x="1051833" y="5759162"/>
          <a:ext cx="3289480" cy="715051"/>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基本分単価における必要保育従事者数等を満たしている</a:t>
          </a:r>
        </a:p>
      </xdr:txBody>
    </xdr:sp>
    <xdr:clientData/>
  </xdr:twoCellAnchor>
  <xdr:twoCellAnchor>
    <xdr:from>
      <xdr:col>4</xdr:col>
      <xdr:colOff>345451</xdr:colOff>
      <xdr:row>7</xdr:row>
      <xdr:rowOff>222443</xdr:rowOff>
    </xdr:from>
    <xdr:to>
      <xdr:col>4</xdr:col>
      <xdr:colOff>381451</xdr:colOff>
      <xdr:row>8</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303368</xdr:colOff>
      <xdr:row>9</xdr:row>
      <xdr:rowOff>141379</xdr:rowOff>
    </xdr:from>
    <xdr:to>
      <xdr:col>12</xdr:col>
      <xdr:colOff>13608</xdr:colOff>
      <xdr:row>11</xdr:row>
      <xdr:rowOff>36196</xdr:rowOff>
    </xdr:to>
    <xdr:sp macro="" textlink="">
      <xdr:nvSpPr>
        <xdr:cNvPr id="224" name="正方形/長方形 223"/>
        <xdr:cNvSpPr/>
      </xdr:nvSpPr>
      <xdr:spPr>
        <a:xfrm>
          <a:off x="3705154" y="2345736"/>
          <a:ext cx="3112025" cy="38467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保育標準時間対応の非常勤保育士の配置</a:t>
          </a:r>
        </a:p>
      </xdr:txBody>
    </xdr:sp>
    <xdr:clientData/>
  </xdr:twoCellAnchor>
  <xdr:twoCellAnchor>
    <xdr:from>
      <xdr:col>8</xdr:col>
      <xdr:colOff>187211</xdr:colOff>
      <xdr:row>12</xdr:row>
      <xdr:rowOff>228600</xdr:rowOff>
    </xdr:from>
    <xdr:to>
      <xdr:col>8</xdr:col>
      <xdr:colOff>223211</xdr:colOff>
      <xdr:row>13</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618391</xdr:colOff>
      <xdr:row>18</xdr:row>
      <xdr:rowOff>38349</xdr:rowOff>
    </xdr:from>
    <xdr:to>
      <xdr:col>5</xdr:col>
      <xdr:colOff>620362</xdr:colOff>
      <xdr:row>23</xdr:row>
      <xdr:rowOff>182707</xdr:rowOff>
    </xdr:to>
    <xdr:cxnSp macro="">
      <xdr:nvCxnSpPr>
        <xdr:cNvPr id="244" name="カギ線コネクタ 39"/>
        <xdr:cNvCxnSpPr>
          <a:stCxn id="169" idx="2"/>
          <a:endCxn id="194" idx="0"/>
        </xdr:cNvCxnSpPr>
      </xdr:nvCxnSpPr>
      <xdr:spPr>
        <a:xfrm flipH="1">
          <a:off x="2696573" y="4402531"/>
          <a:ext cx="1971" cy="135663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612207</xdr:colOff>
      <xdr:row>11</xdr:row>
      <xdr:rowOff>36197</xdr:rowOff>
    </xdr:from>
    <xdr:to>
      <xdr:col>9</xdr:col>
      <xdr:colOff>498667</xdr:colOff>
      <xdr:row>23</xdr:row>
      <xdr:rowOff>182708</xdr:rowOff>
    </xdr:to>
    <xdr:cxnSp macro="">
      <xdr:nvCxnSpPr>
        <xdr:cNvPr id="265" name="カギ線コネクタ 264"/>
        <xdr:cNvCxnSpPr>
          <a:stCxn id="224" idx="2"/>
          <a:endCxn id="194" idx="0"/>
        </xdr:cNvCxnSpPr>
      </xdr:nvCxnSpPr>
      <xdr:spPr>
        <a:xfrm rot="5400000">
          <a:off x="2414396" y="2969293"/>
          <a:ext cx="3085654" cy="2607889"/>
        </a:xfrm>
        <a:prstGeom prst="bentConnector3">
          <a:avLst>
            <a:gd name="adj1" fmla="val 74254"/>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500037</xdr:colOff>
      <xdr:row>42</xdr:row>
      <xdr:rowOff>205490</xdr:rowOff>
    </xdr:from>
    <xdr:to>
      <xdr:col>14</xdr:col>
      <xdr:colOff>620889</xdr:colOff>
      <xdr:row>44</xdr:row>
      <xdr:rowOff>140299</xdr:rowOff>
    </xdr:to>
    <xdr:grpSp>
      <xdr:nvGrpSpPr>
        <xdr:cNvPr id="7" name="グループ化 6"/>
        <xdr:cNvGrpSpPr/>
      </xdr:nvGrpSpPr>
      <xdr:grpSpPr>
        <a:xfrm>
          <a:off x="2578219" y="10388581"/>
          <a:ext cx="7740852" cy="419718"/>
          <a:chOff x="-3752401" y="8438788"/>
          <a:chExt cx="7738995" cy="421664"/>
        </a:xfrm>
      </xdr:grpSpPr>
      <xdr:sp macro="" textlink="">
        <xdr:nvSpPr>
          <xdr:cNvPr id="36" name="正方形/長方形 35"/>
          <xdr:cNvSpPr/>
        </xdr:nvSpPr>
        <xdr:spPr>
          <a:xfrm>
            <a:off x="-3752401" y="8438788"/>
            <a:ext cx="2853227" cy="42166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a:t>
            </a:r>
            <a:r>
              <a:rPr kumimoji="1" lang="en-US" altLang="ja-JP" sz="1200">
                <a:solidFill>
                  <a:schemeClr val="tx1"/>
                </a:solidFill>
              </a:rPr>
              <a:t>2</a:t>
            </a:r>
            <a:r>
              <a:rPr kumimoji="1" lang="ja-JP" altLang="en-US" sz="1200">
                <a:solidFill>
                  <a:schemeClr val="tx1"/>
                </a:solidFill>
              </a:rPr>
              <a:t>人につき保育士</a:t>
            </a:r>
            <a:r>
              <a:rPr kumimoji="1" lang="en-US" altLang="ja-JP" sz="1200">
                <a:solidFill>
                  <a:schemeClr val="tx1"/>
                </a:solidFill>
              </a:rPr>
              <a:t>1</a:t>
            </a:r>
            <a:r>
              <a:rPr kumimoji="1" lang="ja-JP" altLang="en-US" sz="1200">
                <a:solidFill>
                  <a:schemeClr val="tx1"/>
                </a:solidFill>
              </a:rPr>
              <a:t>人を配置</a:t>
            </a:r>
          </a:p>
        </xdr:txBody>
      </xdr:sp>
      <xdr:cxnSp macro="">
        <xdr:nvCxnSpPr>
          <xdr:cNvPr id="41" name="カギ線コネクタ 40"/>
          <xdr:cNvCxnSpPr>
            <a:stCxn id="36" idx="3"/>
            <a:endCxn id="345" idx="1"/>
          </xdr:cNvCxnSpPr>
        </xdr:nvCxnSpPr>
        <xdr:spPr>
          <a:xfrm>
            <a:off x="-899174" y="8649620"/>
            <a:ext cx="2328658" cy="523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45" name="正方形/長方形 344"/>
          <xdr:cNvSpPr/>
        </xdr:nvSpPr>
        <xdr:spPr>
          <a:xfrm>
            <a:off x="1429484" y="8477330"/>
            <a:ext cx="2557110"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障害児保育加算</a:t>
            </a:r>
          </a:p>
        </xdr:txBody>
      </xdr:sp>
    </xdr:grpSp>
    <xdr:clientData/>
  </xdr:twoCellAnchor>
  <xdr:twoCellAnchor>
    <xdr:from>
      <xdr:col>14</xdr:col>
      <xdr:colOff>622584</xdr:colOff>
      <xdr:row>48</xdr:row>
      <xdr:rowOff>190500</xdr:rowOff>
    </xdr:from>
    <xdr:to>
      <xdr:col>18</xdr:col>
      <xdr:colOff>450272</xdr:colOff>
      <xdr:row>48</xdr:row>
      <xdr:rowOff>192383</xdr:rowOff>
    </xdr:to>
    <xdr:cxnSp macro="">
      <xdr:nvCxnSpPr>
        <xdr:cNvPr id="346" name="カギ線コネクタ 28"/>
        <xdr:cNvCxnSpPr>
          <a:endCxn id="49" idx="3"/>
        </xdr:cNvCxnSpPr>
      </xdr:nvCxnSpPr>
      <xdr:spPr>
        <a:xfrm flipH="1">
          <a:off x="10320766" y="11828318"/>
          <a:ext cx="2581279" cy="188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252234</xdr:colOff>
      <xdr:row>4</xdr:row>
      <xdr:rowOff>157006</xdr:rowOff>
    </xdr:from>
    <xdr:to>
      <xdr:col>26</xdr:col>
      <xdr:colOff>346364</xdr:colOff>
      <xdr:row>11</xdr:row>
      <xdr:rowOff>140491</xdr:rowOff>
    </xdr:to>
    <xdr:grpSp>
      <xdr:nvGrpSpPr>
        <xdr:cNvPr id="6" name="グループ化 5"/>
        <xdr:cNvGrpSpPr/>
      </xdr:nvGrpSpPr>
      <xdr:grpSpPr>
        <a:xfrm>
          <a:off x="14089461" y="1126824"/>
          <a:ext cx="4250494" cy="1680667"/>
          <a:chOff x="12617416" y="1611609"/>
          <a:chExt cx="4250493" cy="1681494"/>
        </a:xfrm>
      </xdr:grpSpPr>
      <xdr:sp macro="" textlink="">
        <xdr:nvSpPr>
          <xdr:cNvPr id="535" name="正方形/長方形 534"/>
          <xdr:cNvSpPr/>
        </xdr:nvSpPr>
        <xdr:spPr>
          <a:xfrm>
            <a:off x="12633105" y="1611609"/>
            <a:ext cx="1775624"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sp macro="" textlink="">
        <xdr:nvSpPr>
          <xdr:cNvPr id="536" name="正方形/長方形 535"/>
          <xdr:cNvSpPr/>
        </xdr:nvSpPr>
        <xdr:spPr>
          <a:xfrm>
            <a:off x="12617416" y="2875430"/>
            <a:ext cx="910121"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sp macro="" textlink="">
        <xdr:nvSpPr>
          <xdr:cNvPr id="537" name="正方形/長方形 536"/>
          <xdr:cNvSpPr/>
        </xdr:nvSpPr>
        <xdr:spPr>
          <a:xfrm>
            <a:off x="14798490" y="2092036"/>
            <a:ext cx="2069419"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必要保育従事者数</a:t>
            </a:r>
          </a:p>
        </xdr:txBody>
      </xdr:sp>
    </xdr:grpSp>
    <xdr:clientData/>
  </xdr:twoCellAnchor>
  <xdr:twoCellAnchor>
    <xdr:from>
      <xdr:col>15</xdr:col>
      <xdr:colOff>16280</xdr:colOff>
      <xdr:row>47</xdr:row>
      <xdr:rowOff>161055</xdr:rowOff>
    </xdr:from>
    <xdr:to>
      <xdr:col>16</xdr:col>
      <xdr:colOff>289579</xdr:colOff>
      <xdr:row>48</xdr:row>
      <xdr:rowOff>138742</xdr:rowOff>
    </xdr:to>
    <xdr:sp macro="" textlink="">
      <xdr:nvSpPr>
        <xdr:cNvPr id="31" name="正方形/長方形 30"/>
        <xdr:cNvSpPr/>
      </xdr:nvSpPr>
      <xdr:spPr>
        <a:xfrm>
          <a:off x="10269662" y="10044643"/>
          <a:ext cx="956858" cy="213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143655</xdr:colOff>
      <xdr:row>48</xdr:row>
      <xdr:rowOff>17021</xdr:rowOff>
    </xdr:from>
    <xdr:to>
      <xdr:col>14</xdr:col>
      <xdr:colOff>622584</xdr:colOff>
      <xdr:row>49</xdr:row>
      <xdr:rowOff>125289</xdr:rowOff>
    </xdr:to>
    <xdr:sp macro="" textlink="">
      <xdr:nvSpPr>
        <xdr:cNvPr id="49" name="正方形/長方形 48"/>
        <xdr:cNvSpPr/>
      </xdr:nvSpPr>
      <xdr:spPr>
        <a:xfrm>
          <a:off x="7739843" y="10256396"/>
          <a:ext cx="2550616"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18</xdr:col>
      <xdr:colOff>282837</xdr:colOff>
      <xdr:row>44</xdr:row>
      <xdr:rowOff>113077</xdr:rowOff>
    </xdr:from>
    <xdr:to>
      <xdr:col>22</xdr:col>
      <xdr:colOff>54465</xdr:colOff>
      <xdr:row>53</xdr:row>
      <xdr:rowOff>51954</xdr:rowOff>
    </xdr:to>
    <xdr:grpSp>
      <xdr:nvGrpSpPr>
        <xdr:cNvPr id="112" name="グループ化 111"/>
        <xdr:cNvGrpSpPr/>
      </xdr:nvGrpSpPr>
      <xdr:grpSpPr>
        <a:xfrm>
          <a:off x="12734610" y="10781077"/>
          <a:ext cx="2542537" cy="2120968"/>
          <a:chOff x="6582903" y="3881174"/>
          <a:chExt cx="2521378" cy="1727352"/>
        </a:xfrm>
      </xdr:grpSpPr>
      <xdr:sp macro="" textlink="">
        <xdr:nvSpPr>
          <xdr:cNvPr id="114" name="正方形/長方形 113"/>
          <xdr:cNvSpPr/>
        </xdr:nvSpPr>
        <xdr:spPr>
          <a:xfrm>
            <a:off x="6584281" y="3881174"/>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a:t>
            </a:r>
          </a:p>
        </xdr:txBody>
      </xdr:sp>
      <xdr:sp macro="" textlink="">
        <xdr:nvSpPr>
          <xdr:cNvPr id="118" name="正方形/長方形 117"/>
          <xdr:cNvSpPr/>
        </xdr:nvSpPr>
        <xdr:spPr>
          <a:xfrm>
            <a:off x="6582903" y="4243972"/>
            <a:ext cx="2520000" cy="13645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r>
              <a:rPr kumimoji="1" lang="en-US" altLang="ja-JP" sz="1200">
                <a:solidFill>
                  <a:schemeClr val="tx1"/>
                </a:solidFill>
              </a:rPr>
              <a:t>(4~11</a:t>
            </a:r>
            <a:r>
              <a:rPr kumimoji="1" lang="ja-JP" altLang="en-US" sz="1200">
                <a:solidFill>
                  <a:schemeClr val="tx1"/>
                </a:solidFill>
              </a:rPr>
              <a:t>月平均</a:t>
            </a:r>
            <a:r>
              <a:rPr kumimoji="1" lang="en-US" altLang="ja-JP" sz="1200">
                <a:solidFill>
                  <a:schemeClr val="tx1"/>
                </a:solidFill>
              </a:rPr>
              <a:t>3</a:t>
            </a:r>
            <a:r>
              <a:rPr kumimoji="1" lang="ja-JP" altLang="en-US" sz="1200">
                <a:solidFill>
                  <a:schemeClr val="tx1"/>
                </a:solidFill>
              </a:rPr>
              <a:t>名</a:t>
            </a:r>
            <a:r>
              <a:rPr kumimoji="1" lang="en-US" altLang="ja-JP" sz="1200">
                <a:solidFill>
                  <a:schemeClr val="tx1"/>
                </a:solidFill>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rPr>
              <a:t>・障害児受入れ</a:t>
            </a:r>
            <a:r>
              <a:rPr kumimoji="1" lang="en-US" altLang="ja-JP" sz="1200">
                <a:solidFill>
                  <a:schemeClr val="tx1"/>
                </a:solidFill>
                <a:effectLst/>
                <a:latin typeface="+mn-lt"/>
                <a:ea typeface="+mn-ea"/>
                <a:cs typeface="+mn-cs"/>
              </a:rPr>
              <a:t>(4~11</a:t>
            </a:r>
            <a:r>
              <a:rPr kumimoji="1" lang="ja-JP" altLang="ja-JP" sz="1200">
                <a:solidFill>
                  <a:schemeClr val="tx1"/>
                </a:solidFill>
                <a:effectLst/>
                <a:latin typeface="+mn-lt"/>
                <a:ea typeface="+mn-ea"/>
                <a:cs typeface="+mn-cs"/>
              </a:rPr>
              <a:t>月</a:t>
            </a:r>
            <a:r>
              <a:rPr kumimoji="1" lang="ja-JP" altLang="en-US" sz="1200">
                <a:solidFill>
                  <a:schemeClr val="tx1"/>
                </a:solidFill>
                <a:effectLst/>
                <a:latin typeface="+mn-lt"/>
                <a:ea typeface="+mn-ea"/>
                <a:cs typeface="+mn-cs"/>
              </a:rPr>
              <a:t>のべ</a:t>
            </a:r>
            <a:r>
              <a:rPr kumimoji="1" lang="en-US" altLang="ja-JP" sz="1200">
                <a:solidFill>
                  <a:schemeClr val="tx1"/>
                </a:solidFill>
                <a:effectLst/>
                <a:latin typeface="+mn-lt"/>
                <a:ea typeface="+mn-ea"/>
                <a:cs typeface="+mn-cs"/>
              </a:rPr>
              <a:t>1</a:t>
            </a:r>
            <a:r>
              <a:rPr kumimoji="1" lang="ja-JP" altLang="ja-JP" sz="1200">
                <a:solidFill>
                  <a:schemeClr val="tx1"/>
                </a:solidFill>
                <a:effectLst/>
                <a:latin typeface="+mn-lt"/>
                <a:ea typeface="+mn-ea"/>
                <a:cs typeface="+mn-cs"/>
              </a:rPr>
              <a:t>名</a:t>
            </a:r>
            <a:r>
              <a:rPr kumimoji="1" lang="en-US" altLang="ja-JP" sz="1200">
                <a:solidFill>
                  <a:schemeClr val="tx1"/>
                </a:solidFill>
                <a:effectLst/>
                <a:latin typeface="+mn-lt"/>
                <a:ea typeface="+mn-ea"/>
                <a:cs typeface="+mn-cs"/>
              </a:rPr>
              <a:t>)</a:t>
            </a:r>
            <a:endParaRPr kumimoji="1" lang="en-US" altLang="ja-JP" sz="1400">
              <a:solidFill>
                <a:schemeClr val="tx1"/>
              </a:solidFill>
            </a:endParaRPr>
          </a:p>
          <a:p>
            <a:pPr algn="l"/>
            <a:endParaRPr kumimoji="1" lang="ja-JP" altLang="en-US" sz="1400">
              <a:solidFill>
                <a:schemeClr val="tx1"/>
              </a:solidFill>
            </a:endParaRPr>
          </a:p>
        </xdr:txBody>
      </xdr:sp>
    </xdr:grpSp>
    <xdr:clientData/>
  </xdr:twoCellAnchor>
  <xdr:twoCellAnchor>
    <xdr:from>
      <xdr:col>19</xdr:col>
      <xdr:colOff>2018</xdr:colOff>
      <xdr:row>14</xdr:row>
      <xdr:rowOff>244801</xdr:rowOff>
    </xdr:from>
    <xdr:to>
      <xdr:col>22</xdr:col>
      <xdr:colOff>660683</xdr:colOff>
      <xdr:row>22</xdr:row>
      <xdr:rowOff>137559</xdr:rowOff>
    </xdr:to>
    <xdr:grpSp>
      <xdr:nvGrpSpPr>
        <xdr:cNvPr id="44" name="グループ化 43"/>
        <xdr:cNvGrpSpPr/>
      </xdr:nvGrpSpPr>
      <xdr:grpSpPr>
        <a:xfrm>
          <a:off x="13146518" y="3629640"/>
          <a:ext cx="2736847" cy="1841919"/>
          <a:chOff x="9005455" y="3394364"/>
          <a:chExt cx="2740692" cy="1834453"/>
        </a:xfrm>
      </xdr:grpSpPr>
      <xdr:sp macro="" textlink="">
        <xdr:nvSpPr>
          <xdr:cNvPr id="47" name="正方形/長方形 46"/>
          <xdr:cNvSpPr/>
        </xdr:nvSpPr>
        <xdr:spPr>
          <a:xfrm>
            <a:off x="9005455" y="3394364"/>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a:t>
            </a:r>
          </a:p>
        </xdr:txBody>
      </xdr:sp>
      <xdr:sp macro="" textlink="">
        <xdr:nvSpPr>
          <xdr:cNvPr id="48" name="正方形/長方形 47"/>
          <xdr:cNvSpPr/>
        </xdr:nvSpPr>
        <xdr:spPr>
          <a:xfrm>
            <a:off x="9005455" y="4121727"/>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非常勤調理員等</a:t>
            </a:r>
          </a:p>
        </xdr:txBody>
      </xdr:sp>
      <xdr:sp macro="" textlink="">
        <xdr:nvSpPr>
          <xdr:cNvPr id="50" name="正方形/長方形 49"/>
          <xdr:cNvSpPr/>
        </xdr:nvSpPr>
        <xdr:spPr>
          <a:xfrm>
            <a:off x="9005455" y="4849091"/>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非常勤事務職員</a:t>
            </a:r>
          </a:p>
        </xdr:txBody>
      </xdr:sp>
    </xdr:grpSp>
    <xdr:clientData/>
  </xdr:twoCellAnchor>
  <xdr:twoCellAnchor>
    <xdr:from>
      <xdr:col>26</xdr:col>
      <xdr:colOff>467590</xdr:colOff>
      <xdr:row>3</xdr:row>
      <xdr:rowOff>138545</xdr:rowOff>
    </xdr:from>
    <xdr:to>
      <xdr:col>27</xdr:col>
      <xdr:colOff>534824</xdr:colOff>
      <xdr:row>23</xdr:row>
      <xdr:rowOff>69272</xdr:rowOff>
    </xdr:to>
    <xdr:sp macro="" textlink="">
      <xdr:nvSpPr>
        <xdr:cNvPr id="51" name="右中かっこ 50"/>
        <xdr:cNvSpPr/>
      </xdr:nvSpPr>
      <xdr:spPr>
        <a:xfrm>
          <a:off x="17075726" y="865909"/>
          <a:ext cx="759962" cy="4779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588818</xdr:colOff>
      <xdr:row>12</xdr:row>
      <xdr:rowOff>121226</xdr:rowOff>
    </xdr:from>
    <xdr:to>
      <xdr:col>30</xdr:col>
      <xdr:colOff>363682</xdr:colOff>
      <xdr:row>16</xdr:row>
      <xdr:rowOff>114503</xdr:rowOff>
    </xdr:to>
    <xdr:sp macro="" textlink="">
      <xdr:nvSpPr>
        <xdr:cNvPr id="52" name="正方形/長方形 51"/>
        <xdr:cNvSpPr/>
      </xdr:nvSpPr>
      <xdr:spPr>
        <a:xfrm>
          <a:off x="17889682" y="3030681"/>
          <a:ext cx="1853045"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基本分単価に含まれる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職員構成</a:t>
          </a:r>
        </a:p>
      </xdr:txBody>
    </xdr:sp>
    <xdr:clientData/>
  </xdr:twoCellAnchor>
  <xdr:twoCellAnchor>
    <xdr:from>
      <xdr:col>10</xdr:col>
      <xdr:colOff>675409</xdr:colOff>
      <xdr:row>29</xdr:row>
      <xdr:rowOff>-1</xdr:rowOff>
    </xdr:from>
    <xdr:to>
      <xdr:col>15</xdr:col>
      <xdr:colOff>126556</xdr:colOff>
      <xdr:row>30</xdr:row>
      <xdr:rowOff>112598</xdr:rowOff>
    </xdr:to>
    <xdr:sp macro="" textlink="">
      <xdr:nvSpPr>
        <xdr:cNvPr id="55" name="正方形/長方形 54"/>
        <xdr:cNvSpPr/>
      </xdr:nvSpPr>
      <xdr:spPr>
        <a:xfrm>
          <a:off x="6217227" y="7031181"/>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管理者を配置していない場合</a:t>
          </a:r>
          <a:r>
            <a:rPr kumimoji="1" lang="en-US" altLang="ja-JP" sz="1200">
              <a:solidFill>
                <a:schemeClr val="tx1"/>
              </a:solidFill>
            </a:rPr>
            <a:t>(</a:t>
          </a:r>
          <a:r>
            <a:rPr kumimoji="1" lang="ja-JP" altLang="en-US" sz="1200">
              <a:solidFill>
                <a:schemeClr val="tx1"/>
              </a:solidFill>
            </a:rPr>
            <a:t>減算</a:t>
          </a:r>
          <a:r>
            <a:rPr kumimoji="1" lang="en-US" altLang="ja-JP" sz="1200">
              <a:solidFill>
                <a:schemeClr val="tx1"/>
              </a:solidFill>
            </a:rPr>
            <a:t>)</a:t>
          </a:r>
          <a:endParaRPr kumimoji="1" lang="ja-JP" altLang="en-US" sz="1200">
            <a:solidFill>
              <a:schemeClr val="tx1"/>
            </a:solidFill>
          </a:endParaRPr>
        </a:p>
      </xdr:txBody>
    </xdr:sp>
    <xdr:clientData/>
  </xdr:twoCellAnchor>
  <xdr:twoCellAnchor>
    <xdr:from>
      <xdr:col>15</xdr:col>
      <xdr:colOff>126557</xdr:colOff>
      <xdr:row>15</xdr:row>
      <xdr:rowOff>189864</xdr:rowOff>
    </xdr:from>
    <xdr:to>
      <xdr:col>19</xdr:col>
      <xdr:colOff>2</xdr:colOff>
      <xdr:row>29</xdr:row>
      <xdr:rowOff>177525</xdr:rowOff>
    </xdr:to>
    <xdr:cxnSp macro="">
      <xdr:nvCxnSpPr>
        <xdr:cNvPr id="56" name="カギ線コネクタ 55"/>
        <xdr:cNvCxnSpPr>
          <a:stCxn id="47" idx="1"/>
          <a:endCxn id="55" idx="3"/>
        </xdr:cNvCxnSpPr>
      </xdr:nvCxnSpPr>
      <xdr:spPr>
        <a:xfrm rot="10800000" flipV="1">
          <a:off x="9132012" y="3826682"/>
          <a:ext cx="2627035" cy="3382025"/>
        </a:xfrm>
        <a:prstGeom prst="bentConnector3">
          <a:avLst>
            <a:gd name="adj1" fmla="val 60548"/>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675409</xdr:colOff>
      <xdr:row>33</xdr:row>
      <xdr:rowOff>0</xdr:rowOff>
    </xdr:from>
    <xdr:to>
      <xdr:col>15</xdr:col>
      <xdr:colOff>126556</xdr:colOff>
      <xdr:row>34</xdr:row>
      <xdr:rowOff>112598</xdr:rowOff>
    </xdr:to>
    <xdr:sp macro="" textlink="">
      <xdr:nvSpPr>
        <xdr:cNvPr id="42" name="正方形/長方形 41"/>
        <xdr:cNvSpPr/>
      </xdr:nvSpPr>
      <xdr:spPr>
        <a:xfrm>
          <a:off x="6217227" y="8001000"/>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r>
            <a:rPr kumimoji="1" lang="en-US" altLang="ja-JP" sz="1200">
              <a:solidFill>
                <a:schemeClr val="tx1"/>
              </a:solidFill>
            </a:rPr>
            <a:t>A</a:t>
          </a:r>
          <a:r>
            <a:rPr kumimoji="1" lang="ja-JP" altLang="en-US" sz="1200">
              <a:solidFill>
                <a:schemeClr val="tx1"/>
              </a:solidFill>
            </a:rPr>
            <a:t>・</a:t>
          </a:r>
          <a:r>
            <a:rPr kumimoji="1" lang="en-US" altLang="ja-JP" sz="1200">
              <a:solidFill>
                <a:schemeClr val="tx1"/>
              </a:solidFill>
            </a:rPr>
            <a:t>B</a:t>
          </a:r>
          <a:r>
            <a:rPr kumimoji="1" lang="ja-JP" altLang="en-US" sz="1200">
              <a:solidFill>
                <a:schemeClr val="tx1"/>
              </a:solidFill>
            </a:rPr>
            <a:t>）</a:t>
          </a:r>
        </a:p>
      </xdr:txBody>
    </xdr:sp>
    <xdr:clientData/>
  </xdr:twoCellAnchor>
  <xdr:twoCellAnchor>
    <xdr:from>
      <xdr:col>15</xdr:col>
      <xdr:colOff>126557</xdr:colOff>
      <xdr:row>18</xdr:row>
      <xdr:rowOff>189863</xdr:rowOff>
    </xdr:from>
    <xdr:to>
      <xdr:col>19</xdr:col>
      <xdr:colOff>2</xdr:colOff>
      <xdr:row>33</xdr:row>
      <xdr:rowOff>177526</xdr:rowOff>
    </xdr:to>
    <xdr:cxnSp macro="">
      <xdr:nvCxnSpPr>
        <xdr:cNvPr id="53" name="カギ線コネクタ 52"/>
        <xdr:cNvCxnSpPr>
          <a:stCxn id="48" idx="1"/>
          <a:endCxn id="42" idx="3"/>
        </xdr:cNvCxnSpPr>
      </xdr:nvCxnSpPr>
      <xdr:spPr>
        <a:xfrm rot="10800000" flipV="1">
          <a:off x="9132012" y="4554045"/>
          <a:ext cx="2627035" cy="3624481"/>
        </a:xfrm>
        <a:prstGeom prst="bentConnector3">
          <a:avLst>
            <a:gd name="adj1" fmla="val 3945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410689</xdr:colOff>
      <xdr:row>18</xdr:row>
      <xdr:rowOff>45768</xdr:rowOff>
    </xdr:from>
    <xdr:to>
      <xdr:col>26</xdr:col>
      <xdr:colOff>445324</xdr:colOff>
      <xdr:row>19</xdr:row>
      <xdr:rowOff>223460</xdr:rowOff>
    </xdr:to>
    <xdr:sp macro="" textlink="">
      <xdr:nvSpPr>
        <xdr:cNvPr id="54" name="正方形/長方形 53"/>
        <xdr:cNvSpPr/>
      </xdr:nvSpPr>
      <xdr:spPr>
        <a:xfrm>
          <a:off x="16739260" y="4454482"/>
          <a:ext cx="1395350"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（イ）その他</a:t>
          </a:r>
        </a:p>
      </xdr:txBody>
    </xdr:sp>
    <xdr:clientData/>
  </xdr:twoCellAnchor>
  <xdr:twoCellAnchor>
    <xdr:from>
      <xdr:col>5</xdr:col>
      <xdr:colOff>620362</xdr:colOff>
      <xdr:row>5</xdr:row>
      <xdr:rowOff>38782</xdr:rowOff>
    </xdr:from>
    <xdr:to>
      <xdr:col>8</xdr:col>
      <xdr:colOff>17318</xdr:colOff>
      <xdr:row>16</xdr:row>
      <xdr:rowOff>103909</xdr:rowOff>
    </xdr:to>
    <xdr:cxnSp macro="">
      <xdr:nvCxnSpPr>
        <xdr:cNvPr id="58" name="カギ線コネクタ 57"/>
        <xdr:cNvCxnSpPr>
          <a:stCxn id="167" idx="1"/>
          <a:endCxn id="169" idx="0"/>
        </xdr:cNvCxnSpPr>
      </xdr:nvCxnSpPr>
      <xdr:spPr>
        <a:xfrm rot="10800000" flipV="1">
          <a:off x="2698544" y="1251055"/>
          <a:ext cx="1475138" cy="2732127"/>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585107</xdr:colOff>
      <xdr:row>4</xdr:row>
      <xdr:rowOff>122465</xdr:rowOff>
    </xdr:from>
    <xdr:to>
      <xdr:col>3</xdr:col>
      <xdr:colOff>629121</xdr:colOff>
      <xdr:row>6</xdr:row>
      <xdr:rowOff>7324</xdr:rowOff>
    </xdr:to>
    <xdr:sp macro="" textlink="">
      <xdr:nvSpPr>
        <xdr:cNvPr id="59" name="正方形/長方形 58"/>
        <xdr:cNvSpPr/>
      </xdr:nvSpPr>
      <xdr:spPr>
        <a:xfrm>
          <a:off x="585107" y="1102179"/>
          <a:ext cx="2085085"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非常勤保育士の配置</a:t>
          </a:r>
        </a:p>
      </xdr:txBody>
    </xdr:sp>
    <xdr:clientData/>
  </xdr:twoCellAnchor>
  <xdr:twoCellAnchor>
    <xdr:from>
      <xdr:col>2</xdr:col>
      <xdr:colOff>266937</xdr:colOff>
      <xdr:row>6</xdr:row>
      <xdr:rowOff>7323</xdr:rowOff>
    </xdr:from>
    <xdr:to>
      <xdr:col>5</xdr:col>
      <xdr:colOff>612207</xdr:colOff>
      <xdr:row>23</xdr:row>
      <xdr:rowOff>182706</xdr:rowOff>
    </xdr:to>
    <xdr:cxnSp macro="">
      <xdr:nvCxnSpPr>
        <xdr:cNvPr id="60" name="カギ線コネクタ 59"/>
        <xdr:cNvCxnSpPr>
          <a:stCxn id="59" idx="2"/>
          <a:endCxn id="194" idx="0"/>
        </xdr:cNvCxnSpPr>
      </xdr:nvCxnSpPr>
      <xdr:spPr>
        <a:xfrm rot="16200000" flipH="1">
          <a:off x="651237" y="2453308"/>
          <a:ext cx="4339169" cy="2386342"/>
        </a:xfrm>
        <a:prstGeom prst="bentConnector3">
          <a:avLst>
            <a:gd name="adj1" fmla="val 8167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184949</xdr:colOff>
      <xdr:row>25</xdr:row>
      <xdr:rowOff>54087</xdr:rowOff>
    </xdr:from>
    <xdr:to>
      <xdr:col>11</xdr:col>
      <xdr:colOff>149197</xdr:colOff>
      <xdr:row>43</xdr:row>
      <xdr:rowOff>178168</xdr:rowOff>
    </xdr:to>
    <xdr:cxnSp macro="">
      <xdr:nvCxnSpPr>
        <xdr:cNvPr id="61" name="カギ線コネクタ 40"/>
        <xdr:cNvCxnSpPr>
          <a:stCxn id="194" idx="3"/>
          <a:endCxn id="345" idx="1"/>
        </xdr:cNvCxnSpPr>
      </xdr:nvCxnSpPr>
      <xdr:spPr>
        <a:xfrm>
          <a:off x="5627806" y="6177301"/>
          <a:ext cx="2005320" cy="330815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156882</xdr:colOff>
      <xdr:row>34</xdr:row>
      <xdr:rowOff>11206</xdr:rowOff>
    </xdr:from>
    <xdr:to>
      <xdr:col>19</xdr:col>
      <xdr:colOff>0</xdr:colOff>
      <xdr:row>35</xdr:row>
      <xdr:rowOff>56029</xdr:rowOff>
    </xdr:to>
    <xdr:sp macro="" textlink="">
      <xdr:nvSpPr>
        <xdr:cNvPr id="66" name="正方形/長方形 65"/>
        <xdr:cNvSpPr/>
      </xdr:nvSpPr>
      <xdr:spPr>
        <a:xfrm>
          <a:off x="10410264" y="8012206"/>
          <a:ext cx="2566148" cy="280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twoCellAnchor>
    <xdr:from>
      <xdr:col>9</xdr:col>
      <xdr:colOff>502228</xdr:colOff>
      <xdr:row>37</xdr:row>
      <xdr:rowOff>55673</xdr:rowOff>
    </xdr:from>
    <xdr:to>
      <xdr:col>15</xdr:col>
      <xdr:colOff>501853</xdr:colOff>
      <xdr:row>38</xdr:row>
      <xdr:rowOff>166632</xdr:rowOff>
    </xdr:to>
    <xdr:grpSp>
      <xdr:nvGrpSpPr>
        <xdr:cNvPr id="45" name="グループ化 44"/>
        <xdr:cNvGrpSpPr/>
      </xdr:nvGrpSpPr>
      <xdr:grpSpPr>
        <a:xfrm>
          <a:off x="6736773" y="9026491"/>
          <a:ext cx="4155989" cy="353414"/>
          <a:chOff x="-168399" y="8477330"/>
          <a:chExt cx="4154993" cy="355053"/>
        </a:xfrm>
      </xdr:grpSpPr>
      <xdr:cxnSp macro="">
        <xdr:nvCxnSpPr>
          <xdr:cNvPr id="57" name="カギ線コネクタ 40"/>
          <xdr:cNvCxnSpPr>
            <a:endCxn id="64" idx="1"/>
          </xdr:cNvCxnSpPr>
        </xdr:nvCxnSpPr>
        <xdr:spPr>
          <a:xfrm>
            <a:off x="-168399" y="8647580"/>
            <a:ext cx="1597883" cy="727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64" name="正方形/長方形 63"/>
          <xdr:cNvSpPr/>
        </xdr:nvSpPr>
        <xdr:spPr>
          <a:xfrm>
            <a:off x="1429484" y="8477330"/>
            <a:ext cx="2557110"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200">
                <a:solidFill>
                  <a:schemeClr val="tx1"/>
                </a:solidFill>
              </a:rPr>
              <a:t>1</a:t>
            </a:r>
            <a:r>
              <a:rPr kumimoji="1" lang="ja-JP" altLang="en-US" sz="1200">
                <a:solidFill>
                  <a:schemeClr val="tx1"/>
                </a:solidFill>
              </a:rPr>
              <a:t>歳児配置改善加算</a:t>
            </a:r>
          </a:p>
        </xdr:txBody>
      </xdr:sp>
    </xdr:grpSp>
    <xdr:clientData/>
  </xdr:twoCellAnchor>
  <xdr:twoCellAnchor>
    <xdr:from>
      <xdr:col>10</xdr:col>
      <xdr:colOff>103909</xdr:colOff>
      <xdr:row>37</xdr:row>
      <xdr:rowOff>17318</xdr:rowOff>
    </xdr:from>
    <xdr:to>
      <xdr:col>11</xdr:col>
      <xdr:colOff>173181</xdr:colOff>
      <xdr:row>38</xdr:row>
      <xdr:rowOff>225137</xdr:rowOff>
    </xdr:to>
    <xdr:sp macro="" textlink="">
      <xdr:nvSpPr>
        <xdr:cNvPr id="65" name="正方形/長方形 64"/>
        <xdr:cNvSpPr/>
      </xdr:nvSpPr>
      <xdr:spPr>
        <a:xfrm>
          <a:off x="7031182" y="8988136"/>
          <a:ext cx="761999" cy="45027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000">
              <a:solidFill>
                <a:schemeClr val="tx1"/>
              </a:solidFill>
            </a:rPr>
            <a:t>ICT</a:t>
          </a:r>
          <a:r>
            <a:rPr kumimoji="1" lang="ja-JP" altLang="en-US" sz="1000">
              <a:solidFill>
                <a:schemeClr val="tx1"/>
              </a:solidFill>
            </a:rPr>
            <a:t>の活用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8"/>
  <sheetViews>
    <sheetView tabSelected="1" view="pageBreakPreview" zoomScale="145" zoomScaleNormal="100" zoomScaleSheetLayoutView="145" workbookViewId="0">
      <selection activeCell="N4" sqref="N4"/>
    </sheetView>
  </sheetViews>
  <sheetFormatPr defaultRowHeight="18.75"/>
  <cols>
    <col min="1" max="1" width="16.875" customWidth="1"/>
    <col min="2" max="10" width="7" customWidth="1"/>
    <col min="11" max="11" width="9" style="4"/>
    <col min="13" max="13" width="15" customWidth="1"/>
    <col min="14" max="15" width="4.75" customWidth="1"/>
  </cols>
  <sheetData>
    <row r="1" spans="1:14" ht="19.5">
      <c r="A1" s="229" t="str">
        <f>"教育・保育給付に係る加算等確認表（"&amp;A9&amp;")"</f>
        <v>教育・保育給付に係る加算等確認表（小規模保育事業A型)</v>
      </c>
      <c r="B1" s="229"/>
      <c r="C1" s="229"/>
      <c r="D1" s="229"/>
      <c r="E1" s="229"/>
      <c r="F1" s="229"/>
      <c r="G1" s="229"/>
      <c r="H1" s="229"/>
      <c r="I1" s="229"/>
      <c r="J1" s="10"/>
    </row>
    <row r="2" spans="1:14">
      <c r="J2" s="160">
        <f>改修履歴!A1</f>
        <v>1</v>
      </c>
      <c r="M2" s="58" t="s">
        <v>128</v>
      </c>
      <c r="N2" s="44">
        <f>COUNTIF(J4:J9,"〇")</f>
        <v>0</v>
      </c>
    </row>
    <row r="3" spans="1:14" ht="19.5" thickBot="1">
      <c r="A3" t="s">
        <v>156</v>
      </c>
      <c r="E3" s="237" t="s">
        <v>112</v>
      </c>
      <c r="F3" s="237"/>
      <c r="G3" s="237"/>
      <c r="H3" s="237"/>
      <c r="I3" s="237"/>
      <c r="J3" s="237"/>
      <c r="M3" s="240" t="s">
        <v>79</v>
      </c>
      <c r="N3" s="44">
        <f>COUNTIF(J4:J8,"〇")</f>
        <v>0</v>
      </c>
    </row>
    <row r="4" spans="1:14" ht="19.5" thickBot="1">
      <c r="A4" s="230">
        <v>45748</v>
      </c>
      <c r="B4" s="231"/>
      <c r="C4" t="s">
        <v>18</v>
      </c>
      <c r="D4" s="18"/>
      <c r="E4" s="238" t="s">
        <v>20</v>
      </c>
      <c r="F4" s="238"/>
      <c r="G4" s="239"/>
      <c r="H4" s="239"/>
      <c r="I4" s="239"/>
      <c r="J4" s="17"/>
      <c r="M4" s="241"/>
      <c r="N4" s="44">
        <f>IF(N3&gt;1,1,0)</f>
        <v>0</v>
      </c>
    </row>
    <row r="5" spans="1:14" ht="19.5" thickBot="1">
      <c r="D5" s="18"/>
      <c r="E5" s="238" t="s">
        <v>22</v>
      </c>
      <c r="F5" s="238"/>
      <c r="G5" s="239"/>
      <c r="H5" s="239"/>
      <c r="I5" s="239"/>
      <c r="J5" s="17"/>
    </row>
    <row r="6" spans="1:14" ht="19.5" thickBot="1">
      <c r="A6" s="3" t="s">
        <v>23</v>
      </c>
      <c r="D6" s="18"/>
      <c r="E6" s="238" t="s">
        <v>21</v>
      </c>
      <c r="F6" s="238"/>
      <c r="G6" s="239"/>
      <c r="H6" s="239"/>
      <c r="I6" s="239"/>
      <c r="J6" s="17"/>
    </row>
    <row r="7" spans="1:14" ht="19.5" thickBot="1">
      <c r="A7" s="234" t="s">
        <v>206</v>
      </c>
      <c r="B7" s="235"/>
      <c r="C7" s="236"/>
      <c r="D7" s="18"/>
      <c r="E7" s="238" t="s">
        <v>126</v>
      </c>
      <c r="F7" s="238"/>
      <c r="G7" s="239"/>
      <c r="H7" s="239"/>
      <c r="I7" s="239"/>
      <c r="J7" s="17"/>
      <c r="K7" s="224" t="str">
        <f>IF(K27=0,"選択不可","選択可")</f>
        <v>選択不可</v>
      </c>
    </row>
    <row r="8" spans="1:14" ht="19.5" thickBot="1">
      <c r="A8" s="110" t="s">
        <v>109</v>
      </c>
      <c r="B8" s="2"/>
      <c r="D8" s="18"/>
      <c r="E8" s="238" t="s">
        <v>127</v>
      </c>
      <c r="F8" s="238"/>
      <c r="G8" s="239"/>
      <c r="H8" s="239"/>
      <c r="I8" s="239"/>
      <c r="J8" s="17"/>
      <c r="K8" s="224" t="str">
        <f>IF(K28=0,"選択不可","選択可")</f>
        <v>選択不可</v>
      </c>
    </row>
    <row r="9" spans="1:14" ht="19.5" thickBot="1">
      <c r="A9" s="234" t="s">
        <v>192</v>
      </c>
      <c r="B9" s="235"/>
      <c r="C9" s="236"/>
      <c r="D9" s="19"/>
      <c r="E9" s="238" t="s">
        <v>224</v>
      </c>
      <c r="F9" s="238"/>
      <c r="G9" s="239"/>
      <c r="H9" s="239"/>
      <c r="I9" s="239"/>
      <c r="J9" s="196"/>
    </row>
    <row r="10" spans="1:14">
      <c r="A10" s="109"/>
      <c r="B10" s="109"/>
      <c r="D10" s="19"/>
    </row>
    <row r="11" spans="1:14" ht="19.5" thickBot="1">
      <c r="A11" t="s">
        <v>19</v>
      </c>
      <c r="D11" s="19"/>
      <c r="E11" s="237" t="s">
        <v>219</v>
      </c>
      <c r="F11" s="237"/>
      <c r="G11" s="237"/>
      <c r="H11" s="237"/>
      <c r="I11" s="237"/>
      <c r="J11" s="237"/>
      <c r="M11" s="199" t="s">
        <v>225</v>
      </c>
      <c r="N11" s="199" t="s">
        <v>185</v>
      </c>
    </row>
    <row r="12" spans="1:14" ht="19.5" thickBot="1">
      <c r="A12" s="232">
        <v>160</v>
      </c>
      <c r="B12" s="233"/>
      <c r="C12" t="s">
        <v>17</v>
      </c>
      <c r="D12" s="19"/>
      <c r="E12" s="238" t="s">
        <v>220</v>
      </c>
      <c r="F12" s="238"/>
      <c r="G12" s="239"/>
      <c r="H12" s="239"/>
      <c r="I12" s="239"/>
      <c r="J12" s="17"/>
      <c r="M12" s="200" t="s">
        <v>226</v>
      </c>
      <c r="N12" s="200">
        <f>COUNTIF(J12,"〇")</f>
        <v>0</v>
      </c>
    </row>
    <row r="13" spans="1:14" ht="19.5" thickBot="1">
      <c r="D13" s="19"/>
      <c r="E13" s="238" t="s">
        <v>221</v>
      </c>
      <c r="F13" s="238"/>
      <c r="G13" s="239"/>
      <c r="H13" s="239"/>
      <c r="I13" s="239"/>
      <c r="J13" s="17"/>
      <c r="M13" s="200" t="s">
        <v>227</v>
      </c>
      <c r="N13" s="200">
        <f>COUNTIF(J13:J15,"〇")</f>
        <v>0</v>
      </c>
    </row>
    <row r="14" spans="1:14" ht="19.5" thickBot="1">
      <c r="A14" s="193" t="s">
        <v>217</v>
      </c>
      <c r="D14" s="19"/>
      <c r="E14" s="238" t="s">
        <v>222</v>
      </c>
      <c r="F14" s="238"/>
      <c r="G14" s="239"/>
      <c r="H14" s="239"/>
      <c r="I14" s="239"/>
      <c r="J14" s="17"/>
    </row>
    <row r="15" spans="1:14" ht="19.5" thickBot="1">
      <c r="A15" s="190"/>
      <c r="B15" s="191" t="s">
        <v>216</v>
      </c>
      <c r="D15" s="19"/>
      <c r="E15" s="238" t="s">
        <v>223</v>
      </c>
      <c r="F15" s="238"/>
      <c r="G15" s="239"/>
      <c r="H15" s="239"/>
      <c r="I15" s="239"/>
      <c r="J15" s="17"/>
    </row>
    <row r="16" spans="1:14">
      <c r="A16" s="195" t="s">
        <v>218</v>
      </c>
    </row>
    <row r="18" spans="1:11" s="194" customFormat="1">
      <c r="K18" s="195"/>
    </row>
    <row r="19" spans="1:11" s="194" customFormat="1">
      <c r="K19" s="195"/>
    </row>
    <row r="20" spans="1:11" ht="19.5" thickBot="1">
      <c r="A20" s="163" t="s">
        <v>114</v>
      </c>
    </row>
    <row r="21" spans="1:11">
      <c r="A21" s="1"/>
      <c r="B21" s="1" t="s">
        <v>0</v>
      </c>
      <c r="C21" s="1" t="s">
        <v>1</v>
      </c>
      <c r="D21" s="1" t="s">
        <v>2</v>
      </c>
      <c r="E21" s="20" t="s">
        <v>3</v>
      </c>
      <c r="F21" s="4"/>
      <c r="G21" s="4"/>
      <c r="H21" s="4"/>
      <c r="I21" s="4"/>
      <c r="K21"/>
    </row>
    <row r="22" spans="1:11" ht="19.5" thickBot="1">
      <c r="A22" s="1" t="s">
        <v>113</v>
      </c>
      <c r="B22" s="12"/>
      <c r="C22" s="12"/>
      <c r="D22" s="12"/>
      <c r="E22" s="157">
        <f>SUM(B22:D22)</f>
        <v>0</v>
      </c>
      <c r="F22" s="4"/>
      <c r="G22" s="4"/>
      <c r="H22" s="4"/>
      <c r="I22" s="4"/>
      <c r="K22"/>
    </row>
    <row r="25" spans="1:11">
      <c r="A25" t="s">
        <v>184</v>
      </c>
    </row>
    <row r="26" spans="1:11">
      <c r="A26" s="152"/>
      <c r="B26" s="1" t="s">
        <v>173</v>
      </c>
      <c r="C26" s="1" t="s">
        <v>174</v>
      </c>
      <c r="D26" s="1" t="s">
        <v>175</v>
      </c>
      <c r="E26" s="1" t="s">
        <v>176</v>
      </c>
      <c r="F26" s="1" t="s">
        <v>177</v>
      </c>
      <c r="G26" s="1" t="s">
        <v>178</v>
      </c>
      <c r="H26" s="1" t="s">
        <v>179</v>
      </c>
      <c r="I26" s="1" t="s">
        <v>180</v>
      </c>
      <c r="J26" s="1" t="s">
        <v>183</v>
      </c>
    </row>
    <row r="27" spans="1:11">
      <c r="A27" s="1" t="s">
        <v>181</v>
      </c>
      <c r="B27" s="12"/>
      <c r="C27" s="12"/>
      <c r="D27" s="12"/>
      <c r="E27" s="12"/>
      <c r="F27" s="12"/>
      <c r="G27" s="12"/>
      <c r="H27" s="12"/>
      <c r="I27" s="12"/>
      <c r="J27" s="156">
        <f>SUM(B27:I27)/8</f>
        <v>0</v>
      </c>
      <c r="K27" s="201">
        <f>IF(I27&lt;1,0,1)</f>
        <v>0</v>
      </c>
    </row>
    <row r="28" spans="1:11">
      <c r="A28" s="1" t="s">
        <v>182</v>
      </c>
      <c r="B28" s="12"/>
      <c r="C28" s="12"/>
      <c r="D28" s="12"/>
      <c r="E28" s="12"/>
      <c r="F28" s="12"/>
      <c r="G28" s="12"/>
      <c r="H28" s="12"/>
      <c r="I28" s="12"/>
      <c r="J28" s="156">
        <f>SUM(B28:I28)/8</f>
        <v>0</v>
      </c>
      <c r="K28" s="201">
        <f>IF(I28&lt;1,0,1)</f>
        <v>0</v>
      </c>
    </row>
  </sheetData>
  <mergeCells count="18">
    <mergeCell ref="M3:M4"/>
    <mergeCell ref="E13:I13"/>
    <mergeCell ref="E14:I14"/>
    <mergeCell ref="E15:I15"/>
    <mergeCell ref="E9:I9"/>
    <mergeCell ref="A1:I1"/>
    <mergeCell ref="A4:B4"/>
    <mergeCell ref="A12:B12"/>
    <mergeCell ref="A7:C7"/>
    <mergeCell ref="E3:J3"/>
    <mergeCell ref="E4:I4"/>
    <mergeCell ref="E5:I5"/>
    <mergeCell ref="E6:I6"/>
    <mergeCell ref="E7:I7"/>
    <mergeCell ref="E8:I8"/>
    <mergeCell ref="A9:C9"/>
    <mergeCell ref="E12:I12"/>
    <mergeCell ref="E11:J11"/>
  </mergeCells>
  <phoneticPr fontId="1"/>
  <dataValidations count="2">
    <dataValidation type="list" allowBlank="1" showInputMessage="1" showErrorMessage="1" sqref="J4:J9 J12:J15">
      <formula1>"〇"</formula1>
    </dataValidation>
    <dataValidation type="list" allowBlank="1" showInputMessage="1" showErrorMessage="1" sqref="A9:C9">
      <formula1>"小規模保育事業A型,事業所内保育事業（小規模A型）"</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7"/>
  <sheetViews>
    <sheetView view="pageBreakPreview" zoomScale="145" zoomScaleNormal="100" zoomScaleSheetLayoutView="145" workbookViewId="0">
      <selection activeCell="D10" sqref="D10"/>
    </sheetView>
  </sheetViews>
  <sheetFormatPr defaultRowHeight="18.75"/>
  <cols>
    <col min="1" max="1" width="3.875" customWidth="1"/>
    <col min="2" max="2" width="5" customWidth="1"/>
    <col min="3" max="3" width="22.125" customWidth="1"/>
    <col min="4" max="4" width="9.875" customWidth="1"/>
    <col min="8" max="8" width="12.625" customWidth="1"/>
    <col min="9" max="9" width="2.125" customWidth="1"/>
    <col min="10" max="10" width="8.375" customWidth="1"/>
    <col min="11" max="16" width="3.5" customWidth="1"/>
    <col min="17" max="17" width="5" customWidth="1"/>
    <col min="18" max="18" width="7.5" customWidth="1"/>
  </cols>
  <sheetData>
    <row r="1" spans="1:18" ht="24">
      <c r="A1" s="244" t="str">
        <f>①基本情報!A1</f>
        <v>教育・保育給付に係る加算等確認表（小規模保育事業A型)</v>
      </c>
      <c r="B1" s="244"/>
      <c r="C1" s="244"/>
      <c r="D1" s="244"/>
      <c r="E1" s="244"/>
      <c r="F1" s="244"/>
      <c r="G1" s="244"/>
      <c r="H1" s="8"/>
    </row>
    <row r="2" spans="1:18" ht="9" customHeight="1">
      <c r="A2" s="7"/>
      <c r="B2" s="8"/>
      <c r="C2" s="8"/>
      <c r="D2" s="8"/>
      <c r="E2" s="8"/>
      <c r="F2" s="8"/>
      <c r="G2" s="8"/>
      <c r="H2" s="161">
        <f>改修履歴!A1</f>
        <v>1</v>
      </c>
    </row>
    <row r="3" spans="1:18" ht="19.5" thickBot="1">
      <c r="A3" s="3" t="s">
        <v>23</v>
      </c>
      <c r="G3" s="245" t="s">
        <v>156</v>
      </c>
      <c r="H3" s="245"/>
    </row>
    <row r="4" spans="1:18" ht="19.5" thickBot="1">
      <c r="A4" s="246" t="str">
        <f>①基本情報!A7</f>
        <v>〇〇園</v>
      </c>
      <c r="B4" s="247"/>
      <c r="C4" s="248"/>
      <c r="D4" s="97"/>
      <c r="G4" s="242">
        <f>①基本情報!A4</f>
        <v>45748</v>
      </c>
      <c r="H4" s="243"/>
    </row>
    <row r="5" spans="1:18" ht="8.25" customHeight="1"/>
    <row r="6" spans="1:18">
      <c r="G6" s="9" t="s">
        <v>16</v>
      </c>
      <c r="H6" s="16">
        <v>45748</v>
      </c>
    </row>
    <row r="7" spans="1:18" ht="26.25" thickBot="1">
      <c r="A7" s="5" t="s">
        <v>9</v>
      </c>
      <c r="B7" s="119" t="s">
        <v>15</v>
      </c>
      <c r="C7" s="1" t="s">
        <v>10</v>
      </c>
      <c r="D7" s="119" t="s">
        <v>11</v>
      </c>
      <c r="E7" s="1" t="s">
        <v>12</v>
      </c>
      <c r="F7" s="1" t="s">
        <v>13</v>
      </c>
      <c r="G7" s="114" t="s">
        <v>119</v>
      </c>
      <c r="H7" s="1" t="s">
        <v>14</v>
      </c>
    </row>
    <row r="8" spans="1:18" ht="12" customHeight="1" thickBot="1">
      <c r="A8" s="5">
        <v>1</v>
      </c>
      <c r="B8" s="11">
        <f>IF(D8="","",(DATEDIF(D8,$H$6,"Y")))</f>
        <v>2</v>
      </c>
      <c r="C8" s="13" t="s">
        <v>193</v>
      </c>
      <c r="D8" s="14">
        <v>44656</v>
      </c>
      <c r="E8" s="13" t="s">
        <v>88</v>
      </c>
      <c r="F8" s="13" t="s">
        <v>39</v>
      </c>
      <c r="G8" s="120"/>
      <c r="H8" s="15"/>
      <c r="J8" s="24"/>
      <c r="K8" s="24">
        <v>0</v>
      </c>
      <c r="L8" s="24">
        <v>1</v>
      </c>
      <c r="M8" s="24">
        <v>2</v>
      </c>
      <c r="N8" s="24">
        <v>3</v>
      </c>
      <c r="O8" s="24">
        <v>4</v>
      </c>
      <c r="P8" s="25">
        <v>5</v>
      </c>
      <c r="Q8" s="26" t="s">
        <v>3</v>
      </c>
      <c r="R8" s="37"/>
    </row>
    <row r="9" spans="1:18" ht="12" customHeight="1">
      <c r="A9" s="5">
        <v>2</v>
      </c>
      <c r="B9" s="11" t="str">
        <f t="shared" ref="B9:B47" si="0">IF(D9="","",(DATEDIF(D9,$H$6,"Y")))</f>
        <v/>
      </c>
      <c r="C9" s="13"/>
      <c r="D9" s="14"/>
      <c r="E9" s="13"/>
      <c r="F9" s="13"/>
      <c r="G9" s="120"/>
      <c r="H9" s="15"/>
      <c r="J9" s="24" t="s">
        <v>89</v>
      </c>
      <c r="K9" s="27"/>
      <c r="L9" s="27"/>
      <c r="M9" s="27">
        <f>COUNTIFS($B$8:$B$47,M$8,$E$8:$E$47,$J9)</f>
        <v>0</v>
      </c>
      <c r="N9" s="30">
        <f>COUNTIFS($B$8:$B$47,N$8,$E$8:$E$47,$J9)</f>
        <v>0</v>
      </c>
      <c r="O9" s="30">
        <f>COUNTIFS($B$8:$B$47,O$8,$E$8:$E$47,$J9)</f>
        <v>0</v>
      </c>
      <c r="P9" s="30">
        <f>COUNTIFS($B$8:$B$47,P$8,$E$8:$E$47,$J9)</f>
        <v>0</v>
      </c>
      <c r="Q9" s="28">
        <f>SUM(K9:P9)</f>
        <v>0</v>
      </c>
      <c r="R9" s="249" t="e">
        <f>(SUM(Q9:Q10)/SUM(①基本情報!E22))</f>
        <v>#DIV/0!</v>
      </c>
    </row>
    <row r="10" spans="1:18" ht="12" customHeight="1" thickBot="1">
      <c r="A10" s="5">
        <v>3</v>
      </c>
      <c r="B10" s="11" t="str">
        <f t="shared" si="0"/>
        <v/>
      </c>
      <c r="C10" s="13"/>
      <c r="D10" s="14"/>
      <c r="E10" s="13"/>
      <c r="F10" s="13"/>
      <c r="G10" s="120"/>
      <c r="H10" s="15"/>
      <c r="J10" s="29" t="s">
        <v>90</v>
      </c>
      <c r="K10" s="27">
        <f>COUNTIFS($B$8:$B$47,K$8,$E$8:$E$47,$J10)</f>
        <v>0</v>
      </c>
      <c r="L10" s="27">
        <f>COUNTIFS($B$8:$B$47,L$8,$E$8:$E$47,$J10)</f>
        <v>0</v>
      </c>
      <c r="M10" s="27">
        <f>COUNTIFS($B$8:$B$47,M$8,$E$8:$E$47,$J10)</f>
        <v>1</v>
      </c>
      <c r="N10" s="30"/>
      <c r="O10" s="30"/>
      <c r="P10" s="31"/>
      <c r="Q10" s="32">
        <f t="shared" ref="Q10:Q11" si="1">SUM(K10:P10)</f>
        <v>1</v>
      </c>
      <c r="R10" s="250"/>
    </row>
    <row r="11" spans="1:18" ht="12" customHeight="1" thickBot="1">
      <c r="A11" s="5">
        <v>4</v>
      </c>
      <c r="B11" s="11" t="str">
        <f t="shared" si="0"/>
        <v/>
      </c>
      <c r="C11" s="13"/>
      <c r="D11" s="14"/>
      <c r="E11" s="13"/>
      <c r="F11" s="13"/>
      <c r="G11" s="120"/>
      <c r="H11" s="15"/>
      <c r="J11" s="33" t="s">
        <v>3</v>
      </c>
      <c r="K11" s="34">
        <f t="shared" ref="K11:P11" si="2">SUM(K9:K10)</f>
        <v>0</v>
      </c>
      <c r="L11" s="34">
        <f t="shared" si="2"/>
        <v>0</v>
      </c>
      <c r="M11" s="34">
        <f t="shared" si="2"/>
        <v>1</v>
      </c>
      <c r="N11" s="34">
        <f t="shared" si="2"/>
        <v>0</v>
      </c>
      <c r="O11" s="34">
        <f t="shared" si="2"/>
        <v>0</v>
      </c>
      <c r="P11" s="35">
        <f t="shared" si="2"/>
        <v>0</v>
      </c>
      <c r="Q11" s="36">
        <f t="shared" si="1"/>
        <v>1</v>
      </c>
      <c r="R11" s="37"/>
    </row>
    <row r="12" spans="1:18" ht="12" customHeight="1">
      <c r="A12" s="5">
        <v>5</v>
      </c>
      <c r="B12" s="11" t="str">
        <f t="shared" si="0"/>
        <v/>
      </c>
      <c r="C12" s="13"/>
      <c r="D12" s="14"/>
      <c r="E12" s="13"/>
      <c r="F12" s="13"/>
      <c r="G12" s="120"/>
      <c r="H12" s="15"/>
    </row>
    <row r="13" spans="1:18" ht="12" customHeight="1" thickBot="1">
      <c r="A13" s="5">
        <v>6</v>
      </c>
      <c r="B13" s="11" t="str">
        <f t="shared" si="0"/>
        <v/>
      </c>
      <c r="C13" s="13"/>
      <c r="D13" s="14"/>
      <c r="E13" s="13"/>
      <c r="F13" s="13"/>
      <c r="G13" s="120"/>
      <c r="H13" s="15"/>
      <c r="J13" s="123" t="s">
        <v>145</v>
      </c>
    </row>
    <row r="14" spans="1:18" ht="12" customHeight="1" thickBot="1">
      <c r="A14" s="5">
        <v>7</v>
      </c>
      <c r="B14" s="11" t="str">
        <f t="shared" si="0"/>
        <v/>
      </c>
      <c r="C14" s="13"/>
      <c r="D14" s="14"/>
      <c r="E14" s="13"/>
      <c r="F14" s="13"/>
      <c r="G14" s="120"/>
      <c r="H14" s="15"/>
      <c r="J14" s="24"/>
      <c r="K14" s="24">
        <v>0</v>
      </c>
      <c r="L14" s="24">
        <v>1</v>
      </c>
      <c r="M14" s="24">
        <v>2</v>
      </c>
      <c r="N14" s="24">
        <v>3</v>
      </c>
      <c r="O14" s="24">
        <v>4</v>
      </c>
      <c r="P14" s="25">
        <v>5</v>
      </c>
      <c r="Q14" s="26" t="s">
        <v>3</v>
      </c>
    </row>
    <row r="15" spans="1:18" ht="12" customHeight="1" thickBot="1">
      <c r="A15" s="5">
        <v>8</v>
      </c>
      <c r="B15" s="11" t="str">
        <f t="shared" si="0"/>
        <v/>
      </c>
      <c r="C15" s="13"/>
      <c r="D15" s="14"/>
      <c r="E15" s="13"/>
      <c r="F15" s="13"/>
      <c r="G15" s="120"/>
      <c r="H15" s="15"/>
      <c r="J15" s="33" t="s">
        <v>3</v>
      </c>
      <c r="K15" s="34">
        <f>COUNTIFS($B$8:$B$47,K14,$G$8:$G$47,"加算対象者")</f>
        <v>0</v>
      </c>
      <c r="L15" s="34">
        <f t="shared" ref="L15:P15" si="3">COUNTIFS($B$8:$B$47,L14,$G$8:$G$47,"加算対象者")</f>
        <v>0</v>
      </c>
      <c r="M15" s="34">
        <f t="shared" si="3"/>
        <v>0</v>
      </c>
      <c r="N15" s="34">
        <f t="shared" si="3"/>
        <v>0</v>
      </c>
      <c r="O15" s="34">
        <f t="shared" si="3"/>
        <v>0</v>
      </c>
      <c r="P15" s="35">
        <f t="shared" si="3"/>
        <v>0</v>
      </c>
      <c r="Q15" s="36">
        <f t="shared" ref="Q15" si="4">SUM(K15:P15)</f>
        <v>0</v>
      </c>
    </row>
    <row r="16" spans="1:18" ht="12" customHeight="1">
      <c r="A16" s="5">
        <v>9</v>
      </c>
      <c r="B16" s="11" t="str">
        <f t="shared" si="0"/>
        <v/>
      </c>
      <c r="C16" s="13"/>
      <c r="D16" s="14"/>
      <c r="E16" s="13"/>
      <c r="F16" s="13"/>
      <c r="G16" s="120"/>
      <c r="H16" s="15"/>
    </row>
    <row r="17" spans="1:17" ht="12" customHeight="1" thickBot="1">
      <c r="A17" s="5">
        <v>10</v>
      </c>
      <c r="B17" s="11" t="str">
        <f t="shared" si="0"/>
        <v/>
      </c>
      <c r="C17" s="13"/>
      <c r="D17" s="14"/>
      <c r="E17" s="13"/>
      <c r="F17" s="13"/>
      <c r="G17" s="120"/>
      <c r="H17" s="15"/>
      <c r="J17" s="123" t="s">
        <v>144</v>
      </c>
    </row>
    <row r="18" spans="1:17" ht="12" customHeight="1" thickBot="1">
      <c r="A18" s="5">
        <v>11</v>
      </c>
      <c r="B18" s="11" t="str">
        <f t="shared" si="0"/>
        <v/>
      </c>
      <c r="C18" s="13"/>
      <c r="D18" s="14"/>
      <c r="E18" s="13"/>
      <c r="F18" s="13"/>
      <c r="G18" s="120"/>
      <c r="H18" s="15"/>
      <c r="J18" s="24"/>
      <c r="K18" s="24">
        <v>0</v>
      </c>
      <c r="L18" s="24">
        <v>1</v>
      </c>
      <c r="M18" s="24">
        <v>2</v>
      </c>
      <c r="N18" s="24">
        <v>3</v>
      </c>
      <c r="O18" s="24">
        <v>4</v>
      </c>
      <c r="P18" s="25">
        <v>5</v>
      </c>
      <c r="Q18" s="26" t="s">
        <v>3</v>
      </c>
    </row>
    <row r="19" spans="1:17" ht="12" customHeight="1" thickBot="1">
      <c r="A19" s="5">
        <v>12</v>
      </c>
      <c r="B19" s="11" t="str">
        <f t="shared" si="0"/>
        <v/>
      </c>
      <c r="C19" s="13"/>
      <c r="D19" s="14"/>
      <c r="E19" s="13"/>
      <c r="F19" s="13"/>
      <c r="G19" s="120"/>
      <c r="H19" s="15"/>
      <c r="J19" s="33" t="s">
        <v>3</v>
      </c>
      <c r="K19" s="34">
        <f>K11-K15</f>
        <v>0</v>
      </c>
      <c r="L19" s="34">
        <f t="shared" ref="L19:P19" si="5">L11-L15</f>
        <v>0</v>
      </c>
      <c r="M19" s="34">
        <f t="shared" si="5"/>
        <v>1</v>
      </c>
      <c r="N19" s="34">
        <f t="shared" si="5"/>
        <v>0</v>
      </c>
      <c r="O19" s="34">
        <f t="shared" si="5"/>
        <v>0</v>
      </c>
      <c r="P19" s="35">
        <f t="shared" si="5"/>
        <v>0</v>
      </c>
      <c r="Q19" s="36">
        <f t="shared" ref="Q19" si="6">SUM(K19:P19)</f>
        <v>1</v>
      </c>
    </row>
    <row r="20" spans="1:17" ht="12" customHeight="1">
      <c r="A20" s="5">
        <v>13</v>
      </c>
      <c r="B20" s="11" t="str">
        <f t="shared" si="0"/>
        <v/>
      </c>
      <c r="C20" s="13"/>
      <c r="D20" s="14"/>
      <c r="E20" s="13"/>
      <c r="F20" s="13"/>
      <c r="G20" s="120"/>
      <c r="H20" s="15"/>
    </row>
    <row r="21" spans="1:17" ht="12" customHeight="1">
      <c r="A21" s="5">
        <v>14</v>
      </c>
      <c r="B21" s="11" t="str">
        <f t="shared" si="0"/>
        <v/>
      </c>
      <c r="C21" s="13"/>
      <c r="D21" s="14"/>
      <c r="E21" s="13"/>
      <c r="F21" s="13"/>
      <c r="G21" s="120"/>
      <c r="H21" s="15"/>
    </row>
    <row r="22" spans="1:17" ht="12" customHeight="1">
      <c r="A22" s="5">
        <v>15</v>
      </c>
      <c r="B22" s="11" t="str">
        <f t="shared" si="0"/>
        <v/>
      </c>
      <c r="C22" s="13"/>
      <c r="D22" s="14"/>
      <c r="E22" s="13"/>
      <c r="F22" s="13"/>
      <c r="G22" s="120"/>
      <c r="H22" s="15"/>
    </row>
    <row r="23" spans="1:17" ht="12" customHeight="1">
      <c r="A23" s="5">
        <v>16</v>
      </c>
      <c r="B23" s="11" t="str">
        <f t="shared" si="0"/>
        <v/>
      </c>
      <c r="C23" s="13"/>
      <c r="D23" s="14"/>
      <c r="E23" s="13"/>
      <c r="F23" s="13"/>
      <c r="G23" s="120"/>
      <c r="H23" s="15"/>
    </row>
    <row r="24" spans="1:17" ht="12" customHeight="1">
      <c r="A24" s="5">
        <v>17</v>
      </c>
      <c r="B24" s="11" t="str">
        <f t="shared" si="0"/>
        <v/>
      </c>
      <c r="C24" s="13"/>
      <c r="D24" s="14"/>
      <c r="E24" s="13"/>
      <c r="F24" s="13"/>
      <c r="G24" s="120"/>
      <c r="H24" s="15"/>
    </row>
    <row r="25" spans="1:17" ht="12" customHeight="1">
      <c r="A25" s="5">
        <v>18</v>
      </c>
      <c r="B25" s="11" t="str">
        <f t="shared" si="0"/>
        <v/>
      </c>
      <c r="C25" s="13"/>
      <c r="D25" s="14"/>
      <c r="E25" s="13"/>
      <c r="F25" s="13"/>
      <c r="G25" s="120"/>
      <c r="H25" s="15"/>
    </row>
    <row r="26" spans="1:17" ht="12" customHeight="1">
      <c r="A26" s="5">
        <v>19</v>
      </c>
      <c r="B26" s="11" t="str">
        <f t="shared" si="0"/>
        <v/>
      </c>
      <c r="C26" s="13"/>
      <c r="D26" s="14"/>
      <c r="E26" s="13"/>
      <c r="F26" s="13"/>
      <c r="G26" s="120"/>
      <c r="H26" s="15"/>
    </row>
    <row r="27" spans="1:17" ht="12" customHeight="1">
      <c r="A27" s="5">
        <v>20</v>
      </c>
      <c r="B27" s="11" t="str">
        <f t="shared" si="0"/>
        <v/>
      </c>
      <c r="C27" s="13"/>
      <c r="D27" s="14"/>
      <c r="E27" s="13"/>
      <c r="F27" s="13"/>
      <c r="G27" s="120"/>
      <c r="H27" s="15"/>
    </row>
    <row r="28" spans="1:17" ht="12" customHeight="1">
      <c r="A28" s="5">
        <v>21</v>
      </c>
      <c r="B28" s="11" t="str">
        <f t="shared" si="0"/>
        <v/>
      </c>
      <c r="C28" s="13"/>
      <c r="D28" s="14"/>
      <c r="E28" s="13"/>
      <c r="F28" s="13"/>
      <c r="G28" s="120"/>
      <c r="H28" s="15"/>
    </row>
    <row r="29" spans="1:17" ht="12" customHeight="1">
      <c r="A29" s="5">
        <v>22</v>
      </c>
      <c r="B29" s="11" t="str">
        <f t="shared" si="0"/>
        <v/>
      </c>
      <c r="C29" s="13"/>
      <c r="D29" s="14"/>
      <c r="E29" s="13"/>
      <c r="F29" s="13"/>
      <c r="G29" s="120"/>
      <c r="H29" s="15"/>
    </row>
    <row r="30" spans="1:17" ht="12" customHeight="1">
      <c r="A30" s="5">
        <v>23</v>
      </c>
      <c r="B30" s="11" t="str">
        <f t="shared" si="0"/>
        <v/>
      </c>
      <c r="C30" s="13"/>
      <c r="D30" s="14"/>
      <c r="E30" s="13"/>
      <c r="F30" s="13"/>
      <c r="G30" s="120"/>
      <c r="H30" s="15"/>
    </row>
    <row r="31" spans="1:17" ht="12" customHeight="1">
      <c r="A31" s="5">
        <v>24</v>
      </c>
      <c r="B31" s="11" t="str">
        <f t="shared" si="0"/>
        <v/>
      </c>
      <c r="C31" s="13"/>
      <c r="D31" s="14"/>
      <c r="E31" s="13"/>
      <c r="F31" s="13"/>
      <c r="G31" s="120"/>
      <c r="H31" s="15"/>
    </row>
    <row r="32" spans="1:17" ht="12" customHeight="1">
      <c r="A32" s="5">
        <v>25</v>
      </c>
      <c r="B32" s="11" t="str">
        <f t="shared" si="0"/>
        <v/>
      </c>
      <c r="C32" s="13"/>
      <c r="D32" s="14"/>
      <c r="E32" s="13"/>
      <c r="F32" s="13"/>
      <c r="G32" s="120"/>
      <c r="H32" s="15"/>
    </row>
    <row r="33" spans="1:8" ht="12" customHeight="1">
      <c r="A33" s="5">
        <v>26</v>
      </c>
      <c r="B33" s="11" t="str">
        <f t="shared" si="0"/>
        <v/>
      </c>
      <c r="C33" s="13"/>
      <c r="D33" s="14"/>
      <c r="E33" s="13"/>
      <c r="F33" s="13"/>
      <c r="G33" s="120"/>
      <c r="H33" s="15"/>
    </row>
    <row r="34" spans="1:8" ht="12" customHeight="1">
      <c r="A34" s="5">
        <v>27</v>
      </c>
      <c r="B34" s="11" t="str">
        <f t="shared" si="0"/>
        <v/>
      </c>
      <c r="C34" s="13"/>
      <c r="D34" s="14"/>
      <c r="E34" s="13"/>
      <c r="F34" s="13"/>
      <c r="G34" s="120"/>
      <c r="H34" s="15"/>
    </row>
    <row r="35" spans="1:8" ht="12" customHeight="1">
      <c r="A35" s="5">
        <v>28</v>
      </c>
      <c r="B35" s="11" t="str">
        <f t="shared" si="0"/>
        <v/>
      </c>
      <c r="C35" s="13"/>
      <c r="D35" s="14"/>
      <c r="E35" s="13"/>
      <c r="F35" s="13"/>
      <c r="G35" s="120"/>
      <c r="H35" s="15"/>
    </row>
    <row r="36" spans="1:8" ht="12" customHeight="1">
      <c r="A36" s="5">
        <v>29</v>
      </c>
      <c r="B36" s="11" t="str">
        <f t="shared" si="0"/>
        <v/>
      </c>
      <c r="C36" s="13"/>
      <c r="D36" s="14"/>
      <c r="E36" s="13"/>
      <c r="F36" s="13"/>
      <c r="G36" s="120"/>
      <c r="H36" s="15"/>
    </row>
    <row r="37" spans="1:8" ht="12" customHeight="1">
      <c r="A37" s="5">
        <v>30</v>
      </c>
      <c r="B37" s="11" t="str">
        <f t="shared" si="0"/>
        <v/>
      </c>
      <c r="C37" s="13"/>
      <c r="D37" s="14"/>
      <c r="E37" s="13"/>
      <c r="F37" s="13"/>
      <c r="G37" s="120"/>
      <c r="H37" s="15"/>
    </row>
    <row r="38" spans="1:8" ht="12" hidden="1" customHeight="1">
      <c r="A38" s="5">
        <v>31</v>
      </c>
      <c r="B38" s="11" t="str">
        <f t="shared" si="0"/>
        <v/>
      </c>
      <c r="C38" s="13"/>
      <c r="D38" s="14"/>
      <c r="E38" s="13"/>
      <c r="F38" s="13"/>
      <c r="G38" s="120"/>
      <c r="H38" s="15"/>
    </row>
    <row r="39" spans="1:8" ht="12" hidden="1" customHeight="1">
      <c r="A39" s="5">
        <v>32</v>
      </c>
      <c r="B39" s="11" t="str">
        <f t="shared" si="0"/>
        <v/>
      </c>
      <c r="C39" s="13"/>
      <c r="D39" s="14"/>
      <c r="E39" s="13"/>
      <c r="F39" s="13"/>
      <c r="G39" s="120"/>
      <c r="H39" s="15"/>
    </row>
    <row r="40" spans="1:8" ht="12" hidden="1" customHeight="1">
      <c r="A40" s="5">
        <v>33</v>
      </c>
      <c r="B40" s="11" t="str">
        <f t="shared" si="0"/>
        <v/>
      </c>
      <c r="C40" s="13"/>
      <c r="D40" s="14"/>
      <c r="E40" s="13"/>
      <c r="F40" s="13"/>
      <c r="G40" s="120"/>
      <c r="H40" s="15"/>
    </row>
    <row r="41" spans="1:8" ht="12" hidden="1" customHeight="1">
      <c r="A41" s="5">
        <v>34</v>
      </c>
      <c r="B41" s="11" t="str">
        <f t="shared" si="0"/>
        <v/>
      </c>
      <c r="C41" s="13"/>
      <c r="D41" s="14"/>
      <c r="E41" s="13"/>
      <c r="F41" s="13"/>
      <c r="G41" s="120"/>
      <c r="H41" s="15"/>
    </row>
    <row r="42" spans="1:8" ht="12" hidden="1" customHeight="1">
      <c r="A42" s="5">
        <v>35</v>
      </c>
      <c r="B42" s="11" t="str">
        <f t="shared" si="0"/>
        <v/>
      </c>
      <c r="C42" s="13"/>
      <c r="D42" s="14"/>
      <c r="E42" s="13"/>
      <c r="F42" s="13"/>
      <c r="G42" s="120"/>
      <c r="H42" s="15"/>
    </row>
    <row r="43" spans="1:8" ht="12" hidden="1" customHeight="1">
      <c r="A43" s="5">
        <v>36</v>
      </c>
      <c r="B43" s="11" t="str">
        <f t="shared" si="0"/>
        <v/>
      </c>
      <c r="C43" s="13"/>
      <c r="D43" s="14"/>
      <c r="E43" s="13"/>
      <c r="F43" s="13"/>
      <c r="G43" s="120"/>
      <c r="H43" s="15"/>
    </row>
    <row r="44" spans="1:8" ht="12" hidden="1" customHeight="1">
      <c r="A44" s="5">
        <v>37</v>
      </c>
      <c r="B44" s="11" t="str">
        <f t="shared" si="0"/>
        <v/>
      </c>
      <c r="C44" s="13"/>
      <c r="D44" s="14"/>
      <c r="E44" s="13"/>
      <c r="F44" s="13"/>
      <c r="G44" s="120"/>
      <c r="H44" s="15"/>
    </row>
    <row r="45" spans="1:8" ht="12" hidden="1" customHeight="1">
      <c r="A45" s="5">
        <v>38</v>
      </c>
      <c r="B45" s="11" t="str">
        <f t="shared" si="0"/>
        <v/>
      </c>
      <c r="C45" s="13"/>
      <c r="D45" s="14"/>
      <c r="E45" s="13"/>
      <c r="F45" s="13"/>
      <c r="G45" s="120"/>
      <c r="H45" s="15"/>
    </row>
    <row r="46" spans="1:8" ht="12" hidden="1" customHeight="1">
      <c r="A46" s="5">
        <v>39</v>
      </c>
      <c r="B46" s="11" t="str">
        <f t="shared" si="0"/>
        <v/>
      </c>
      <c r="C46" s="13"/>
      <c r="D46" s="14"/>
      <c r="E46" s="13"/>
      <c r="F46" s="13"/>
      <c r="G46" s="120"/>
      <c r="H46" s="15"/>
    </row>
    <row r="47" spans="1:8" ht="12" hidden="1" customHeight="1">
      <c r="A47" s="5">
        <v>40</v>
      </c>
      <c r="B47" s="11" t="str">
        <f t="shared" si="0"/>
        <v/>
      </c>
      <c r="C47" s="13"/>
      <c r="D47" s="14"/>
      <c r="E47" s="13"/>
      <c r="F47" s="13"/>
      <c r="G47" s="120"/>
      <c r="H47" s="15"/>
    </row>
  </sheetData>
  <mergeCells count="5">
    <mergeCell ref="G4:H4"/>
    <mergeCell ref="A1:G1"/>
    <mergeCell ref="G3:H3"/>
    <mergeCell ref="A4:C4"/>
    <mergeCell ref="R9:R10"/>
  </mergeCells>
  <phoneticPr fontId="1"/>
  <conditionalFormatting sqref="G8:G47">
    <cfRule type="expression" dxfId="17" priority="10">
      <formula>$E8="１号認定"</formula>
    </cfRule>
  </conditionalFormatting>
  <conditionalFormatting sqref="B28:H47 B9:E27 G8:H27 B8 D8:E8">
    <cfRule type="expression" dxfId="16" priority="7">
      <formula>$E8="３号認定"</formula>
    </cfRule>
    <cfRule type="expression" dxfId="15" priority="8">
      <formula>$E8="２号認定"</formula>
    </cfRule>
  </conditionalFormatting>
  <conditionalFormatting sqref="B28:F47 B9:E27 B8 D8:E8">
    <cfRule type="expression" dxfId="14" priority="9">
      <formula>$E8="１号認定"</formula>
    </cfRule>
  </conditionalFormatting>
  <conditionalFormatting sqref="F8:F27">
    <cfRule type="expression" dxfId="13" priority="6">
      <formula>$E8="１号認定"</formula>
    </cfRule>
  </conditionalFormatting>
  <conditionalFormatting sqref="F8:F27">
    <cfRule type="expression" dxfId="12" priority="4">
      <formula>$E8="３号認定"</formula>
    </cfRule>
    <cfRule type="expression" dxfId="11" priority="5">
      <formula>$E8="２号認定"</formula>
    </cfRule>
  </conditionalFormatting>
  <conditionalFormatting sqref="C8">
    <cfRule type="expression" dxfId="10" priority="1">
      <formula>$E8="３号認定"</formula>
    </cfRule>
    <cfRule type="expression" dxfId="9" priority="2">
      <formula>$E8="２号認定"</formula>
    </cfRule>
  </conditionalFormatting>
  <conditionalFormatting sqref="C8">
    <cfRule type="expression" dxfId="8" priority="3">
      <formula>$E8="１号認定"</formula>
    </cfRule>
  </conditionalFormatting>
  <dataValidations count="3">
    <dataValidation type="list" allowBlank="1" showInputMessage="1" showErrorMessage="1" sqref="F8:F27">
      <formula1>"標準時間,短時間"</formula1>
    </dataValidation>
    <dataValidation type="list" allowBlank="1" showInputMessage="1" showErrorMessage="1" sqref="E8:E47 F28:F47">
      <formula1>"１号認定,２号認定,３号認定"</formula1>
    </dataValidation>
    <dataValidation type="list" allowBlank="1" showInputMessage="1" showErrorMessage="1" sqref="G8:G47">
      <formula1>"加算対象者"</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38"/>
  <sheetViews>
    <sheetView view="pageBreakPreview" zoomScale="115" zoomScaleNormal="100" zoomScaleSheetLayoutView="115" workbookViewId="0">
      <selection activeCell="X29" sqref="X29"/>
    </sheetView>
  </sheetViews>
  <sheetFormatPr defaultRowHeight="18.75"/>
  <cols>
    <col min="1" max="1" width="2.5" customWidth="1"/>
    <col min="2" max="2" width="15.25" customWidth="1"/>
    <col min="3" max="3" width="7.125" customWidth="1"/>
    <col min="4" max="4" width="16.25" customWidth="1"/>
    <col min="5" max="5" width="17.125" customWidth="1"/>
    <col min="6" max="7" width="3" customWidth="1"/>
    <col min="8" max="8" width="5.5" customWidth="1"/>
    <col min="9" max="11" width="4.125" customWidth="1"/>
    <col min="12" max="13" width="7.25" customWidth="1"/>
    <col min="14" max="14" width="9.875" customWidth="1"/>
    <col min="15" max="15" width="9.5" customWidth="1"/>
    <col min="16" max="16" width="7.25" customWidth="1"/>
    <col min="17" max="17" width="9" style="4"/>
    <col min="18" max="18" width="10" customWidth="1"/>
    <col min="19" max="19" width="14" customWidth="1"/>
    <col min="20" max="21" width="6.5" customWidth="1"/>
    <col min="22" max="22" width="5.125" customWidth="1"/>
  </cols>
  <sheetData>
    <row r="1" spans="1:24" ht="24">
      <c r="A1" s="264" t="str">
        <f>①基本情報!A1</f>
        <v>教育・保育給付に係る加算等確認表（小規模保育事業A型)</v>
      </c>
      <c r="B1" s="264"/>
      <c r="C1" s="264"/>
      <c r="D1" s="264"/>
      <c r="E1" s="264"/>
      <c r="F1" s="264"/>
      <c r="G1" s="264"/>
      <c r="H1" s="264"/>
      <c r="I1" s="264"/>
      <c r="J1" s="264"/>
      <c r="K1" s="264"/>
      <c r="L1" s="264"/>
      <c r="M1" s="265"/>
      <c r="N1" s="265"/>
      <c r="O1" s="265"/>
      <c r="P1" s="265"/>
    </row>
    <row r="2" spans="1:24">
      <c r="M2" s="162"/>
      <c r="N2" s="162"/>
      <c r="O2" s="162"/>
      <c r="P2" s="162">
        <f>改修履歴!A1</f>
        <v>1</v>
      </c>
      <c r="Q2" s="4" t="s">
        <v>26</v>
      </c>
    </row>
    <row r="3" spans="1:24" ht="19.5" thickBot="1">
      <c r="A3" s="3" t="s">
        <v>23</v>
      </c>
      <c r="N3" t="s">
        <v>157</v>
      </c>
      <c r="Q3" s="6" t="s">
        <v>25</v>
      </c>
    </row>
    <row r="4" spans="1:24" ht="19.5" thickBot="1">
      <c r="A4" s="246" t="str">
        <f>①基本情報!A7</f>
        <v>〇〇園</v>
      </c>
      <c r="B4" s="247"/>
      <c r="C4" s="247"/>
      <c r="D4" s="248"/>
      <c r="I4" s="280"/>
      <c r="J4" s="280"/>
      <c r="K4" s="280"/>
      <c r="L4" s="280"/>
      <c r="M4" s="188"/>
      <c r="N4" s="263">
        <f>①基本情報!A4</f>
        <v>45748</v>
      </c>
      <c r="O4" s="262"/>
      <c r="P4" s="188"/>
    </row>
    <row r="5" spans="1:24" ht="6" customHeight="1">
      <c r="A5" s="164"/>
      <c r="B5" s="164"/>
      <c r="C5" s="164"/>
      <c r="D5" s="164"/>
      <c r="E5" s="165"/>
      <c r="F5" s="165"/>
      <c r="G5" s="165"/>
      <c r="H5" s="165"/>
      <c r="I5" s="164"/>
      <c r="J5" s="164"/>
      <c r="K5" s="164"/>
      <c r="L5" s="164"/>
      <c r="M5" s="164"/>
      <c r="N5" s="164"/>
      <c r="O5" s="164"/>
      <c r="P5" s="164"/>
    </row>
    <row r="6" spans="1:24" ht="33">
      <c r="A6" s="164"/>
      <c r="B6" s="166" t="s">
        <v>195</v>
      </c>
      <c r="C6" s="167">
        <f>$S$31+$S$32</f>
        <v>0</v>
      </c>
      <c r="D6" s="254" t="str">
        <f>"(内訳：常勤"&amp;$S$31&amp;"人、非常勤"&amp;$S$32&amp;"人）"</f>
        <v>(内訳：常勤0人、非常勤0人）</v>
      </c>
      <c r="E6" s="255"/>
      <c r="F6" s="256" t="s">
        <v>196</v>
      </c>
      <c r="G6" s="257"/>
      <c r="H6" s="257"/>
      <c r="I6" s="257"/>
      <c r="J6" s="261">
        <f>$V$32</f>
        <v>0</v>
      </c>
      <c r="K6" s="262"/>
      <c r="L6" s="164"/>
      <c r="M6" s="164"/>
      <c r="N6" s="164"/>
      <c r="O6" s="164"/>
      <c r="P6" s="164"/>
    </row>
    <row r="7" spans="1:24" ht="33">
      <c r="A7" s="164"/>
      <c r="B7" s="168" t="s">
        <v>197</v>
      </c>
      <c r="C7" s="169">
        <f>$S$28+$S$29</f>
        <v>0</v>
      </c>
      <c r="D7" s="258" t="str">
        <f>"(内訳：常勤"&amp;$S$28&amp;"人、非常勤"&amp;$S$29&amp;"人）"</f>
        <v>(内訳：常勤0人、非常勤0人）</v>
      </c>
      <c r="E7" s="259"/>
      <c r="F7" s="260" t="s">
        <v>198</v>
      </c>
      <c r="G7" s="257"/>
      <c r="H7" s="257"/>
      <c r="I7" s="257"/>
      <c r="J7" s="261">
        <f>$V$29</f>
        <v>0</v>
      </c>
      <c r="K7" s="262"/>
      <c r="L7" s="164"/>
      <c r="M7" s="164"/>
      <c r="N7" s="164"/>
      <c r="O7" s="164"/>
      <c r="P7" s="164"/>
    </row>
    <row r="8" spans="1:24" ht="10.5" customHeight="1">
      <c r="Q8" s="38" t="s">
        <v>52</v>
      </c>
      <c r="R8" s="45">
        <f>①基本情報!A12</f>
        <v>160</v>
      </c>
    </row>
    <row r="9" spans="1:24" ht="13.5" customHeight="1">
      <c r="A9" s="252" t="s">
        <v>5</v>
      </c>
      <c r="B9" s="268" t="s">
        <v>56</v>
      </c>
      <c r="C9" s="251" t="s">
        <v>58</v>
      </c>
      <c r="D9" s="268" t="s">
        <v>59</v>
      </c>
      <c r="E9" s="251" t="s">
        <v>60</v>
      </c>
      <c r="F9" s="251" t="s">
        <v>4</v>
      </c>
      <c r="G9" s="251"/>
      <c r="H9" s="251"/>
      <c r="I9" s="281" t="s">
        <v>6</v>
      </c>
      <c r="J9" s="253" t="s">
        <v>8</v>
      </c>
      <c r="K9" s="253" t="s">
        <v>190</v>
      </c>
      <c r="L9" s="251" t="s">
        <v>7</v>
      </c>
      <c r="M9" s="278" t="s">
        <v>209</v>
      </c>
      <c r="N9" s="279"/>
      <c r="O9" s="279"/>
      <c r="P9" s="180"/>
    </row>
    <row r="10" spans="1:24" ht="19.5">
      <c r="A10" s="253"/>
      <c r="B10" s="269"/>
      <c r="C10" s="251"/>
      <c r="D10" s="269"/>
      <c r="E10" s="251"/>
      <c r="F10" s="46" t="s">
        <v>54</v>
      </c>
      <c r="G10" s="46" t="s">
        <v>55</v>
      </c>
      <c r="H10" s="175" t="s">
        <v>208</v>
      </c>
      <c r="I10" s="281"/>
      <c r="J10" s="253"/>
      <c r="K10" s="253"/>
      <c r="L10" s="251"/>
      <c r="M10" s="177" t="s">
        <v>210</v>
      </c>
      <c r="N10" s="46" t="s">
        <v>211</v>
      </c>
      <c r="O10" s="46" t="s">
        <v>212</v>
      </c>
      <c r="P10" s="180"/>
      <c r="T10" s="44" t="s">
        <v>146</v>
      </c>
      <c r="U10" s="44" t="s">
        <v>147</v>
      </c>
      <c r="V10" s="44" t="s">
        <v>148</v>
      </c>
      <c r="W10" s="44" t="s">
        <v>149</v>
      </c>
    </row>
    <row r="11" spans="1:24" ht="19.5" customHeight="1" thickBot="1">
      <c r="A11" s="270" t="s">
        <v>24</v>
      </c>
      <c r="B11" s="57" t="s">
        <v>61</v>
      </c>
      <c r="C11" s="52"/>
      <c r="D11" s="118" t="s">
        <v>115</v>
      </c>
      <c r="E11" s="47"/>
      <c r="F11" s="48"/>
      <c r="G11" s="139"/>
      <c r="H11" s="47"/>
      <c r="I11" s="49"/>
      <c r="J11" s="50" t="str">
        <f>IF(I11="","",IF(I11&lt;$R$8,"非常勤","常勤"))</f>
        <v/>
      </c>
      <c r="K11" s="49"/>
      <c r="L11" s="178"/>
      <c r="M11" s="185"/>
      <c r="N11" s="69"/>
      <c r="O11" s="179"/>
      <c r="P11" s="181" t="str">
        <f t="shared" ref="P11:P18" si="0">IF(M11="あり",IF((I11+O11)&lt;=$R$8,"OK","NG"),"")</f>
        <v/>
      </c>
      <c r="S11" s="128" t="s">
        <v>115</v>
      </c>
      <c r="T11" s="44">
        <f>IF(E11="",0,1)</f>
        <v>0</v>
      </c>
      <c r="U11" s="44"/>
      <c r="V11" s="44"/>
      <c r="W11" s="44">
        <f>IF(SUM(T11:V11)&gt;0,1,0)</f>
        <v>0</v>
      </c>
    </row>
    <row r="12" spans="1:24" ht="42.75" customHeight="1" thickBot="1">
      <c r="A12" s="273"/>
      <c r="B12" s="118" t="s">
        <v>118</v>
      </c>
      <c r="C12" s="51" t="s">
        <v>57</v>
      </c>
      <c r="D12" s="53"/>
      <c r="E12" s="47"/>
      <c r="F12" s="87"/>
      <c r="G12" s="144" t="s">
        <v>51</v>
      </c>
      <c r="H12" s="138"/>
      <c r="I12" s="49"/>
      <c r="J12" s="50" t="str">
        <f>IF(I12="","",IF(I12&lt;$R$8,"非常勤","常勤"))</f>
        <v/>
      </c>
      <c r="K12" s="49"/>
      <c r="L12" s="178"/>
      <c r="M12" s="185"/>
      <c r="N12" s="69"/>
      <c r="O12" s="179"/>
      <c r="P12" s="187" t="str">
        <f t="shared" si="0"/>
        <v/>
      </c>
      <c r="S12" s="129" t="s">
        <v>118</v>
      </c>
      <c r="T12" s="44">
        <f>IF(E12="",0,1)</f>
        <v>0</v>
      </c>
      <c r="U12" s="44"/>
      <c r="V12" s="44"/>
      <c r="W12" s="44">
        <f>IF(SUM(T12:V12)&gt;0,1,0)</f>
        <v>0</v>
      </c>
    </row>
    <row r="13" spans="1:24" ht="26.25" thickBot="1">
      <c r="A13" s="273"/>
      <c r="B13" s="118" t="s">
        <v>158</v>
      </c>
      <c r="C13" s="51" t="s">
        <v>57</v>
      </c>
      <c r="D13" s="53"/>
      <c r="E13" s="47"/>
      <c r="F13" s="87"/>
      <c r="G13" s="144" t="s">
        <v>51</v>
      </c>
      <c r="H13" s="138"/>
      <c r="I13" s="49"/>
      <c r="J13" s="50" t="str">
        <f>IF(I13="","",IF(I13&lt;$R$8,"非常勤","常勤"))</f>
        <v/>
      </c>
      <c r="K13" s="49"/>
      <c r="L13" s="178"/>
      <c r="M13" s="185"/>
      <c r="N13" s="69"/>
      <c r="O13" s="179"/>
      <c r="P13" s="181" t="str">
        <f t="shared" si="0"/>
        <v/>
      </c>
      <c r="S13" s="129" t="s">
        <v>158</v>
      </c>
      <c r="T13" s="44">
        <f>IF(E13="",0,1)</f>
        <v>0</v>
      </c>
      <c r="U13" s="44"/>
      <c r="V13" s="44"/>
      <c r="W13" s="44">
        <f>IF(SUM(T13:V13)&gt;0,1,0)</f>
        <v>0</v>
      </c>
      <c r="X13" s="44">
        <f>IF(W12+W13=2,1,0)</f>
        <v>0</v>
      </c>
    </row>
    <row r="14" spans="1:24" ht="24.95" customHeight="1">
      <c r="A14" s="273"/>
      <c r="B14" s="118" t="s">
        <v>117</v>
      </c>
      <c r="C14" s="47" t="s">
        <v>164</v>
      </c>
      <c r="D14" s="53"/>
      <c r="E14" s="53"/>
      <c r="F14" s="48"/>
      <c r="G14" s="140"/>
      <c r="H14" s="47"/>
      <c r="I14" s="47"/>
      <c r="J14" s="51" t="str">
        <f t="shared" ref="J14" si="1">IF(I14="","",IF(I14&lt;$R$8,"非常勤","常勤"))</f>
        <v/>
      </c>
      <c r="K14" s="47"/>
      <c r="L14" s="178"/>
      <c r="M14" s="185"/>
      <c r="N14" s="69"/>
      <c r="O14" s="179"/>
      <c r="P14" s="181" t="str">
        <f t="shared" si="0"/>
        <v/>
      </c>
      <c r="S14" s="130" t="s">
        <v>117</v>
      </c>
      <c r="T14" s="44">
        <f>IF(E14="",0,1)</f>
        <v>0</v>
      </c>
      <c r="U14" s="44">
        <f>IF(C14="委託",1,0)</f>
        <v>0</v>
      </c>
      <c r="V14" s="44">
        <f>IF(C14="外部搬入",1,0)</f>
        <v>0</v>
      </c>
      <c r="W14" s="44">
        <f>IF(SUM(T14:V14)&gt;0,1,0)</f>
        <v>0</v>
      </c>
    </row>
    <row r="15" spans="1:24" ht="24.95" customHeight="1">
      <c r="A15" s="273"/>
      <c r="B15" s="118" t="s">
        <v>116</v>
      </c>
      <c r="C15" s="225" t="s">
        <v>213</v>
      </c>
      <c r="D15" s="53"/>
      <c r="E15" s="47"/>
      <c r="F15" s="48"/>
      <c r="G15" s="48"/>
      <c r="H15" s="47"/>
      <c r="I15" s="47"/>
      <c r="J15" s="51" t="str">
        <f t="shared" ref="J15" si="2">IF(I15="","",IF(I15&lt;$R$8,"非常勤","常勤"))</f>
        <v/>
      </c>
      <c r="K15" s="47"/>
      <c r="L15" s="178"/>
      <c r="M15" s="185"/>
      <c r="N15" s="69"/>
      <c r="O15" s="179"/>
      <c r="P15" s="181" t="str">
        <f t="shared" si="0"/>
        <v/>
      </c>
      <c r="S15" s="130" t="s">
        <v>116</v>
      </c>
      <c r="T15" s="44">
        <f>IF(E15="",0,1)</f>
        <v>0</v>
      </c>
      <c r="U15" s="44">
        <f>IF(C15="管理者等兼務",1,0)</f>
        <v>0</v>
      </c>
      <c r="V15" s="44"/>
      <c r="W15" s="44">
        <f>IF(SUM(T15:V15)&gt;0,1,0)</f>
        <v>0</v>
      </c>
    </row>
    <row r="16" spans="1:24" ht="24.95" customHeight="1">
      <c r="A16" s="273"/>
      <c r="B16" s="52"/>
      <c r="C16" s="47" t="s">
        <v>53</v>
      </c>
      <c r="D16" s="53"/>
      <c r="E16" s="47"/>
      <c r="F16" s="48"/>
      <c r="G16" s="48"/>
      <c r="H16" s="47"/>
      <c r="I16" s="47"/>
      <c r="J16" s="51" t="str">
        <f t="shared" ref="J16:J18" si="3">IF(I16="","",IF(I16&lt;$R$8,"非常勤","常勤"))</f>
        <v/>
      </c>
      <c r="K16" s="47"/>
      <c r="L16" s="178"/>
      <c r="M16" s="185"/>
      <c r="N16" s="69"/>
      <c r="O16" s="179"/>
      <c r="P16" s="181" t="str">
        <f t="shared" si="0"/>
        <v/>
      </c>
    </row>
    <row r="17" spans="1:23" ht="24.95" customHeight="1">
      <c r="A17" s="273"/>
      <c r="B17" s="52"/>
      <c r="C17" s="47"/>
      <c r="D17" s="53"/>
      <c r="E17" s="47"/>
      <c r="F17" s="48"/>
      <c r="G17" s="48"/>
      <c r="H17" s="47"/>
      <c r="I17" s="47"/>
      <c r="J17" s="51" t="str">
        <f t="shared" si="3"/>
        <v/>
      </c>
      <c r="K17" s="47"/>
      <c r="L17" s="178"/>
      <c r="M17" s="185"/>
      <c r="N17" s="69"/>
      <c r="O17" s="179"/>
      <c r="P17" s="181" t="str">
        <f t="shared" si="0"/>
        <v/>
      </c>
    </row>
    <row r="18" spans="1:23" ht="24.95" customHeight="1">
      <c r="A18" s="274"/>
      <c r="B18" s="52"/>
      <c r="C18" s="47"/>
      <c r="D18" s="47"/>
      <c r="E18" s="47"/>
      <c r="F18" s="48"/>
      <c r="G18" s="48"/>
      <c r="H18" s="47"/>
      <c r="I18" s="47"/>
      <c r="J18" s="51" t="str">
        <f t="shared" si="3"/>
        <v/>
      </c>
      <c r="K18" s="47"/>
      <c r="L18" s="178"/>
      <c r="M18" s="185"/>
      <c r="N18" s="69"/>
      <c r="O18" s="179"/>
      <c r="P18" s="181" t="str">
        <f t="shared" si="0"/>
        <v/>
      </c>
    </row>
    <row r="19" spans="1:23" s="91" customFormat="1" ht="6" customHeight="1">
      <c r="A19" s="183"/>
      <c r="B19" s="88"/>
      <c r="C19" s="88"/>
      <c r="D19" s="88"/>
      <c r="E19" s="88"/>
      <c r="F19" s="89"/>
      <c r="G19" s="88"/>
      <c r="H19" s="88"/>
      <c r="I19" s="88"/>
      <c r="J19" s="88"/>
      <c r="K19" s="88"/>
      <c r="L19" s="90"/>
      <c r="M19" s="90"/>
      <c r="N19" s="90"/>
      <c r="O19" s="184"/>
      <c r="P19" s="181"/>
      <c r="Q19" s="76"/>
    </row>
    <row r="20" spans="1:23" ht="24.95" customHeight="1">
      <c r="A20" s="270" t="s">
        <v>70</v>
      </c>
      <c r="B20" s="275" t="s">
        <v>189</v>
      </c>
      <c r="C20" s="47"/>
      <c r="D20" s="47"/>
      <c r="E20" s="47"/>
      <c r="F20" s="48"/>
      <c r="G20" s="48"/>
      <c r="H20" s="47"/>
      <c r="I20" s="47"/>
      <c r="J20" s="51" t="str">
        <f t="shared" ref="J20:J22" si="4">IF(I20="","",IF(I20&lt;$R$8,"非常勤","常勤"))</f>
        <v/>
      </c>
      <c r="K20" s="47"/>
      <c r="L20" s="178"/>
      <c r="M20" s="185"/>
      <c r="N20" s="69"/>
      <c r="O20" s="179"/>
      <c r="P20" s="181" t="str">
        <f>IF(M20="あり",IF((I20+O20)&lt;=$R$8,"OK","NG"),"")</f>
        <v/>
      </c>
    </row>
    <row r="21" spans="1:23" ht="24.95" customHeight="1">
      <c r="A21" s="271"/>
      <c r="B21" s="276"/>
      <c r="C21" s="47"/>
      <c r="D21" s="47"/>
      <c r="E21" s="47"/>
      <c r="F21" s="48"/>
      <c r="G21" s="48"/>
      <c r="H21" s="47"/>
      <c r="I21" s="47"/>
      <c r="J21" s="51" t="str">
        <f t="shared" si="4"/>
        <v/>
      </c>
      <c r="K21" s="47"/>
      <c r="L21" s="178"/>
      <c r="M21" s="185"/>
      <c r="N21" s="69"/>
      <c r="O21" s="179"/>
      <c r="P21" s="181" t="str">
        <f>IF(M21="あり",IF((I21+O21)&lt;=$R$8,"OK","NG"),"")</f>
        <v/>
      </c>
    </row>
    <row r="22" spans="1:23" ht="24.95" customHeight="1">
      <c r="A22" s="272"/>
      <c r="B22" s="277"/>
      <c r="C22" s="47"/>
      <c r="D22" s="47"/>
      <c r="E22" s="47"/>
      <c r="F22" s="48"/>
      <c r="G22" s="48"/>
      <c r="H22" s="47"/>
      <c r="I22" s="47"/>
      <c r="J22" s="51" t="str">
        <f t="shared" si="4"/>
        <v/>
      </c>
      <c r="K22" s="47"/>
      <c r="L22" s="178"/>
      <c r="M22" s="185"/>
      <c r="N22" s="69"/>
      <c r="O22" s="179"/>
      <c r="P22" s="181" t="str">
        <f>IF(M22="あり",IF((I22+O22)&lt;=$R$8,"OK","NG"),"")</f>
        <v/>
      </c>
    </row>
    <row r="23" spans="1:23" s="91" customFormat="1" ht="6" customHeight="1">
      <c r="A23" s="183"/>
      <c r="B23" s="88"/>
      <c r="C23" s="88"/>
      <c r="D23" s="88"/>
      <c r="E23" s="88"/>
      <c r="F23" s="89"/>
      <c r="G23" s="88"/>
      <c r="H23" s="88"/>
      <c r="I23" s="88"/>
      <c r="J23" s="88"/>
      <c r="K23" s="88"/>
      <c r="L23" s="90"/>
      <c r="M23" s="90"/>
      <c r="N23" s="90"/>
      <c r="O23" s="184"/>
      <c r="P23" s="181"/>
      <c r="Q23" s="76"/>
    </row>
    <row r="24" spans="1:23" ht="24.95" customHeight="1">
      <c r="A24" s="92" t="s">
        <v>71</v>
      </c>
      <c r="B24" s="52"/>
      <c r="C24" s="54" t="s">
        <v>69</v>
      </c>
      <c r="D24" s="53"/>
      <c r="E24" s="47"/>
      <c r="F24" s="48"/>
      <c r="G24" s="48"/>
      <c r="H24" s="47"/>
      <c r="I24" s="47"/>
      <c r="J24" s="51" t="str">
        <f t="shared" ref="J24" si="5">IF(I24="","",IF(I24&lt;$R$8,"非常勤","常勤"))</f>
        <v/>
      </c>
      <c r="K24" s="47"/>
      <c r="L24" s="178"/>
      <c r="M24" s="185"/>
      <c r="N24" s="69"/>
      <c r="O24" s="179"/>
      <c r="P24" s="181" t="str">
        <f>IF(M24="あり",IF((I24+O24)&lt;=$R$8,"OK","NG"),"")</f>
        <v/>
      </c>
    </row>
    <row r="25" spans="1:23" s="91" customFormat="1" ht="6" customHeight="1">
      <c r="A25" s="183"/>
      <c r="B25" s="88"/>
      <c r="C25" s="88"/>
      <c r="D25" s="88"/>
      <c r="E25" s="88"/>
      <c r="F25" s="89"/>
      <c r="G25" s="88"/>
      <c r="H25" s="88"/>
      <c r="I25" s="88"/>
      <c r="J25" s="88"/>
      <c r="K25" s="88"/>
      <c r="L25" s="90"/>
      <c r="M25" s="90"/>
      <c r="N25" s="90"/>
      <c r="O25" s="184"/>
      <c r="P25" s="181"/>
      <c r="Q25" s="76"/>
    </row>
    <row r="26" spans="1:23" s="91" customFormat="1" ht="13.5" customHeight="1">
      <c r="A26" s="266" t="s">
        <v>80</v>
      </c>
      <c r="B26" s="267"/>
      <c r="C26" s="267"/>
      <c r="D26" s="267"/>
      <c r="E26" s="267"/>
      <c r="F26" s="267"/>
      <c r="G26" s="267"/>
      <c r="H26" s="267"/>
      <c r="I26" s="267"/>
      <c r="J26" s="267"/>
      <c r="K26" s="267"/>
      <c r="L26" s="267"/>
      <c r="M26" s="186"/>
      <c r="N26" s="174"/>
      <c r="O26" s="174"/>
      <c r="P26" s="182"/>
      <c r="Q26" s="76"/>
    </row>
    <row r="27" spans="1:23" ht="24.95" customHeight="1">
      <c r="A27" s="176">
        <v>1</v>
      </c>
      <c r="B27" s="142" t="str">
        <f>IF(I27&gt;0,IF(COUNTIF(G27:H27,"〇")&gt;=1,"","算定対象外(保資格)"),"")</f>
        <v/>
      </c>
      <c r="C27" s="47" t="s">
        <v>57</v>
      </c>
      <c r="D27" s="47"/>
      <c r="E27" s="47"/>
      <c r="F27" s="48"/>
      <c r="G27" s="48"/>
      <c r="H27" s="47"/>
      <c r="I27" s="47"/>
      <c r="J27" s="51" t="str">
        <f t="shared" ref="J27:J38" si="6">IF(I27="","",IF(I27&lt;$R$8,"非常勤","常勤"))</f>
        <v/>
      </c>
      <c r="K27" s="47"/>
      <c r="L27" s="178"/>
      <c r="M27" s="185"/>
      <c r="N27" s="69"/>
      <c r="O27" s="179"/>
      <c r="P27" s="181" t="str">
        <f t="shared" ref="P27:P38" si="7">IF(M27="あり",IF((I27+O27)&lt;=$R$8,"OK","NG"),"")</f>
        <v/>
      </c>
      <c r="Q27" s="141">
        <f t="shared" ref="Q27:Q35" si="8">COUNTIF(G27:H27,"〇")*I27</f>
        <v>0</v>
      </c>
      <c r="R27" s="44" t="s">
        <v>199</v>
      </c>
      <c r="S27" s="40" t="s">
        <v>40</v>
      </c>
      <c r="T27" s="41" t="s">
        <v>41</v>
      </c>
      <c r="U27" s="41" t="s">
        <v>42</v>
      </c>
      <c r="V27" s="44"/>
      <c r="W27" s="173"/>
    </row>
    <row r="28" spans="1:23" ht="24.95" customHeight="1" thickBot="1">
      <c r="A28" s="176">
        <v>2</v>
      </c>
      <c r="B28" s="142" t="str">
        <f t="shared" ref="B28:B38" si="9">IF(I28&gt;0,IF(COUNTIF(G28:H28,"〇")&gt;=1,"","算定対象外(保資格)"),"")</f>
        <v/>
      </c>
      <c r="C28" s="47"/>
      <c r="D28" s="47"/>
      <c r="E28" s="47"/>
      <c r="F28" s="48"/>
      <c r="G28" s="48"/>
      <c r="H28" s="47"/>
      <c r="I28" s="47"/>
      <c r="J28" s="51" t="str">
        <f t="shared" si="6"/>
        <v/>
      </c>
      <c r="K28" s="47"/>
      <c r="L28" s="178"/>
      <c r="M28" s="185"/>
      <c r="N28" s="69"/>
      <c r="O28" s="179"/>
      <c r="P28" s="181" t="str">
        <f t="shared" si="7"/>
        <v/>
      </c>
      <c r="Q28" s="141">
        <f t="shared" si="8"/>
        <v>0</v>
      </c>
      <c r="R28" s="38" t="s">
        <v>43</v>
      </c>
      <c r="S28" s="39">
        <f>COUNTIFS($J$27:$J38,"常勤",$G$27:$G$38,"〇")+COUNTIFS($J$27:$J38,"常勤",$H$27:$H$38,"〇")+COUNTIF(J24,"常勤")</f>
        <v>0</v>
      </c>
      <c r="T28" s="39">
        <f>SUMIFS($Q$27:$Q39,$J$27:$J39,"常勤")+SUMIF(J24,"常勤",I24)</f>
        <v>0</v>
      </c>
      <c r="U28" s="226">
        <f>ROUNDDOWN(T28/R8,1)</f>
        <v>0</v>
      </c>
      <c r="V28" s="219"/>
      <c r="W28" s="173"/>
    </row>
    <row r="29" spans="1:23" ht="24.95" customHeight="1" thickBot="1">
      <c r="A29" s="176">
        <v>3</v>
      </c>
      <c r="B29" s="142" t="str">
        <f t="shared" si="9"/>
        <v/>
      </c>
      <c r="C29" s="47"/>
      <c r="D29" s="47"/>
      <c r="E29" s="47"/>
      <c r="F29" s="48"/>
      <c r="G29" s="48"/>
      <c r="H29" s="47"/>
      <c r="I29" s="47"/>
      <c r="J29" s="51" t="str">
        <f t="shared" ref="J29:J37" si="10">IF(I29="","",IF(I29&lt;$R$8,"非常勤","常勤"))</f>
        <v/>
      </c>
      <c r="K29" s="47"/>
      <c r="L29" s="178"/>
      <c r="M29" s="185"/>
      <c r="N29" s="69"/>
      <c r="O29" s="179"/>
      <c r="P29" s="181" t="str">
        <f t="shared" si="7"/>
        <v/>
      </c>
      <c r="Q29" s="141">
        <f t="shared" si="8"/>
        <v>0</v>
      </c>
      <c r="R29" s="39" t="s">
        <v>44</v>
      </c>
      <c r="S29" s="39">
        <f>COUNTIFS($J$27:$J38,"非常勤",$G$27:$G$38,"〇")+COUNTIFS($J$27:$J38,"非常勤",$H$27:$H$38,"〇")+COUNTIF(J24,"非常勤")</f>
        <v>0</v>
      </c>
      <c r="T29" s="39">
        <f>SUMIFS($Q$27:$Q39,$J$27:$J39,"非常勤")+SUMIF(J24,"非常勤",I24)</f>
        <v>0</v>
      </c>
      <c r="U29" s="218">
        <f>ROUNDDOWN(T29/R8,1)</f>
        <v>0</v>
      </c>
      <c r="V29" s="221">
        <f>U28+U29</f>
        <v>0</v>
      </c>
      <c r="W29" s="173"/>
    </row>
    <row r="30" spans="1:23" ht="24.95" customHeight="1">
      <c r="A30" s="176">
        <v>4</v>
      </c>
      <c r="B30" s="142" t="str">
        <f t="shared" si="9"/>
        <v/>
      </c>
      <c r="C30" s="47"/>
      <c r="D30" s="47"/>
      <c r="E30" s="47"/>
      <c r="F30" s="48"/>
      <c r="G30" s="48"/>
      <c r="H30" s="47"/>
      <c r="I30" s="47"/>
      <c r="J30" s="51" t="str">
        <f t="shared" si="10"/>
        <v/>
      </c>
      <c r="K30" s="47"/>
      <c r="L30" s="178"/>
      <c r="M30" s="185"/>
      <c r="N30" s="69"/>
      <c r="O30" s="179"/>
      <c r="P30" s="181" t="str">
        <f t="shared" si="7"/>
        <v/>
      </c>
      <c r="Q30" s="141">
        <f t="shared" si="8"/>
        <v>0</v>
      </c>
      <c r="R30" s="217" t="s">
        <v>200</v>
      </c>
      <c r="S30" s="40" t="s">
        <v>40</v>
      </c>
      <c r="T30" s="41" t="s">
        <v>41</v>
      </c>
      <c r="U30" s="41" t="s">
        <v>42</v>
      </c>
      <c r="V30" s="220"/>
      <c r="W30" s="173"/>
    </row>
    <row r="31" spans="1:23" ht="24.95" customHeight="1" thickBot="1">
      <c r="A31" s="176">
        <v>5</v>
      </c>
      <c r="B31" s="142" t="str">
        <f t="shared" si="9"/>
        <v/>
      </c>
      <c r="C31" s="47"/>
      <c r="D31" s="53"/>
      <c r="E31" s="47"/>
      <c r="F31" s="48"/>
      <c r="G31" s="48"/>
      <c r="H31" s="47"/>
      <c r="I31" s="47"/>
      <c r="J31" s="51" t="str">
        <f t="shared" si="10"/>
        <v/>
      </c>
      <c r="K31" s="47"/>
      <c r="L31" s="178"/>
      <c r="M31" s="185"/>
      <c r="N31" s="69"/>
      <c r="O31" s="179"/>
      <c r="P31" s="181" t="str">
        <f t="shared" si="7"/>
        <v/>
      </c>
      <c r="Q31" s="141">
        <f t="shared" si="8"/>
        <v>0</v>
      </c>
      <c r="R31" s="38" t="s">
        <v>43</v>
      </c>
      <c r="S31" s="39">
        <f>COUNTIF($J$11:$J$18,"常勤")+COUNTIF($J$24,"常勤")+COUNTIF($J$27:$J$38,"常勤")</f>
        <v>0</v>
      </c>
      <c r="T31" s="39">
        <f>SUMIFS(I11:I18,J11:J18,"常勤")+SUMIFS(I27:I38,J27:J38,"常勤")+SUMIFS(I24,J24,"常勤")</f>
        <v>0</v>
      </c>
      <c r="U31" s="226">
        <f>ROUNDDOWN(T31/R8,1)</f>
        <v>0</v>
      </c>
      <c r="V31" s="219"/>
      <c r="W31" s="173"/>
    </row>
    <row r="32" spans="1:23" ht="24.95" customHeight="1" thickBot="1">
      <c r="A32" s="176">
        <v>6</v>
      </c>
      <c r="B32" s="142" t="str">
        <f t="shared" si="9"/>
        <v/>
      </c>
      <c r="C32" s="47"/>
      <c r="D32" s="53"/>
      <c r="E32" s="47"/>
      <c r="F32" s="48"/>
      <c r="G32" s="48"/>
      <c r="H32" s="47"/>
      <c r="I32" s="47"/>
      <c r="J32" s="51" t="str">
        <f t="shared" si="10"/>
        <v/>
      </c>
      <c r="K32" s="47"/>
      <c r="L32" s="178"/>
      <c r="M32" s="185"/>
      <c r="N32" s="69"/>
      <c r="O32" s="179"/>
      <c r="P32" s="181" t="str">
        <f t="shared" si="7"/>
        <v/>
      </c>
      <c r="Q32" s="141">
        <f t="shared" si="8"/>
        <v>0</v>
      </c>
      <c r="R32" s="39" t="s">
        <v>44</v>
      </c>
      <c r="S32" s="39">
        <f>COUNTIF($J$11:$J$18,"非常勤")+COUNTIF($J$24,"非常勤")+COUNTIF($J$27:$J$38,"非常勤")</f>
        <v>0</v>
      </c>
      <c r="T32" s="39">
        <f>SUMIFS(I11:I18,J11:J18,"非常勤")+SUMIFS(I27:I38,J27:J38,"非常勤")+SUMIFS(I24,J24,"非常勤")</f>
        <v>0</v>
      </c>
      <c r="U32" s="218">
        <f>ROUNDDOWN(T32/R8,1)</f>
        <v>0</v>
      </c>
      <c r="V32" s="221">
        <f>U31+U32</f>
        <v>0</v>
      </c>
      <c r="W32" s="173"/>
    </row>
    <row r="33" spans="1:23" ht="24.95" customHeight="1">
      <c r="A33" s="176">
        <v>7</v>
      </c>
      <c r="B33" s="142" t="str">
        <f t="shared" si="9"/>
        <v/>
      </c>
      <c r="C33" s="47"/>
      <c r="D33" s="53"/>
      <c r="E33" s="47"/>
      <c r="F33" s="48"/>
      <c r="G33" s="48"/>
      <c r="H33" s="47"/>
      <c r="I33" s="47"/>
      <c r="J33" s="51" t="str">
        <f t="shared" si="10"/>
        <v/>
      </c>
      <c r="K33" s="47"/>
      <c r="L33" s="178"/>
      <c r="M33" s="185"/>
      <c r="N33" s="69"/>
      <c r="O33" s="179"/>
      <c r="P33" s="181" t="str">
        <f t="shared" si="7"/>
        <v/>
      </c>
      <c r="Q33" s="141">
        <f t="shared" si="8"/>
        <v>0</v>
      </c>
      <c r="W33" s="173"/>
    </row>
    <row r="34" spans="1:23" ht="24.95" customHeight="1">
      <c r="A34" s="176">
        <v>8</v>
      </c>
      <c r="B34" s="142" t="str">
        <f t="shared" si="9"/>
        <v/>
      </c>
      <c r="C34" s="47"/>
      <c r="D34" s="53"/>
      <c r="E34" s="47"/>
      <c r="F34" s="48"/>
      <c r="G34" s="48"/>
      <c r="H34" s="47"/>
      <c r="I34" s="47"/>
      <c r="J34" s="51" t="str">
        <f t="shared" si="10"/>
        <v/>
      </c>
      <c r="K34" s="47"/>
      <c r="L34" s="178"/>
      <c r="M34" s="185"/>
      <c r="N34" s="69"/>
      <c r="O34" s="179"/>
      <c r="P34" s="181" t="str">
        <f t="shared" si="7"/>
        <v/>
      </c>
      <c r="Q34" s="141">
        <f t="shared" si="8"/>
        <v>0</v>
      </c>
      <c r="W34" s="173"/>
    </row>
    <row r="35" spans="1:23" ht="24.95" customHeight="1">
      <c r="A35" s="176">
        <v>9</v>
      </c>
      <c r="B35" s="142" t="str">
        <f t="shared" si="9"/>
        <v/>
      </c>
      <c r="C35" s="47"/>
      <c r="D35" s="53"/>
      <c r="E35" s="47"/>
      <c r="F35" s="48"/>
      <c r="G35" s="48"/>
      <c r="H35" s="47"/>
      <c r="I35" s="47"/>
      <c r="J35" s="51" t="str">
        <f t="shared" si="10"/>
        <v/>
      </c>
      <c r="K35" s="47"/>
      <c r="L35" s="178"/>
      <c r="M35" s="185"/>
      <c r="N35" s="69"/>
      <c r="O35" s="179"/>
      <c r="P35" s="181" t="str">
        <f t="shared" si="7"/>
        <v/>
      </c>
      <c r="Q35" s="141">
        <f t="shared" si="8"/>
        <v>0</v>
      </c>
      <c r="W35" s="173"/>
    </row>
    <row r="36" spans="1:23" ht="24.95" customHeight="1">
      <c r="A36" s="176">
        <v>10</v>
      </c>
      <c r="B36" s="142" t="str">
        <f t="shared" si="9"/>
        <v/>
      </c>
      <c r="C36" s="47"/>
      <c r="D36" s="53"/>
      <c r="E36" s="47"/>
      <c r="F36" s="48"/>
      <c r="G36" s="48"/>
      <c r="H36" s="47"/>
      <c r="I36" s="47"/>
      <c r="J36" s="51" t="str">
        <f t="shared" si="10"/>
        <v/>
      </c>
      <c r="K36" s="47"/>
      <c r="L36" s="178"/>
      <c r="M36" s="185"/>
      <c r="N36" s="69"/>
      <c r="O36" s="179"/>
      <c r="P36" s="181" t="str">
        <f t="shared" si="7"/>
        <v/>
      </c>
      <c r="Q36" s="141">
        <f t="shared" ref="Q36:Q38" si="11">COUNTIF(G36:H36,"〇")*I36</f>
        <v>0</v>
      </c>
      <c r="W36" s="173"/>
    </row>
    <row r="37" spans="1:23" ht="24.95" customHeight="1">
      <c r="A37" s="176">
        <v>11</v>
      </c>
      <c r="B37" s="142" t="str">
        <f t="shared" si="9"/>
        <v/>
      </c>
      <c r="C37" s="47"/>
      <c r="D37" s="53"/>
      <c r="E37" s="47"/>
      <c r="F37" s="48"/>
      <c r="G37" s="48"/>
      <c r="H37" s="47"/>
      <c r="I37" s="47"/>
      <c r="J37" s="51" t="str">
        <f t="shared" si="10"/>
        <v/>
      </c>
      <c r="K37" s="47"/>
      <c r="L37" s="178"/>
      <c r="M37" s="185"/>
      <c r="N37" s="69"/>
      <c r="O37" s="179"/>
      <c r="P37" s="181" t="str">
        <f t="shared" si="7"/>
        <v/>
      </c>
      <c r="Q37" s="141">
        <f t="shared" si="11"/>
        <v>0</v>
      </c>
      <c r="W37" s="173"/>
    </row>
    <row r="38" spans="1:23" ht="24.95" customHeight="1">
      <c r="A38" s="176">
        <v>12</v>
      </c>
      <c r="B38" s="142" t="str">
        <f t="shared" si="9"/>
        <v/>
      </c>
      <c r="C38" s="47"/>
      <c r="D38" s="47"/>
      <c r="E38" s="47"/>
      <c r="F38" s="48"/>
      <c r="G38" s="48"/>
      <c r="H38" s="47"/>
      <c r="I38" s="47"/>
      <c r="J38" s="51" t="str">
        <f t="shared" si="6"/>
        <v/>
      </c>
      <c r="K38" s="47"/>
      <c r="L38" s="178"/>
      <c r="M38" s="185"/>
      <c r="N38" s="69"/>
      <c r="O38" s="179"/>
      <c r="P38" s="181" t="str">
        <f t="shared" si="7"/>
        <v/>
      </c>
      <c r="Q38" s="141">
        <f t="shared" si="11"/>
        <v>0</v>
      </c>
      <c r="W38" s="173"/>
    </row>
  </sheetData>
  <mergeCells count="25">
    <mergeCell ref="N4:O4"/>
    <mergeCell ref="A1:P1"/>
    <mergeCell ref="J7:K7"/>
    <mergeCell ref="A26:L26"/>
    <mergeCell ref="D9:D10"/>
    <mergeCell ref="B9:B10"/>
    <mergeCell ref="A20:A22"/>
    <mergeCell ref="A11:A18"/>
    <mergeCell ref="B20:B22"/>
    <mergeCell ref="M9:O9"/>
    <mergeCell ref="A4:D4"/>
    <mergeCell ref="I4:L4"/>
    <mergeCell ref="F9:H9"/>
    <mergeCell ref="I9:I10"/>
    <mergeCell ref="L9:L10"/>
    <mergeCell ref="E9:E10"/>
    <mergeCell ref="C9:C10"/>
    <mergeCell ref="A9:A10"/>
    <mergeCell ref="J9:J10"/>
    <mergeCell ref="K9:K10"/>
    <mergeCell ref="D6:E6"/>
    <mergeCell ref="F6:I6"/>
    <mergeCell ref="D7:E7"/>
    <mergeCell ref="F7:I7"/>
    <mergeCell ref="J6:K6"/>
  </mergeCells>
  <phoneticPr fontId="1"/>
  <conditionalFormatting sqref="D14:L14">
    <cfRule type="expression" dxfId="7" priority="7">
      <formula>$C$14="委託"</formula>
    </cfRule>
    <cfRule type="expression" dxfId="6" priority="8">
      <formula>$C$14="外部搬入"</formula>
    </cfRule>
  </conditionalFormatting>
  <conditionalFormatting sqref="D15:L15">
    <cfRule type="expression" dxfId="5" priority="6">
      <formula>$C$15="管理者等兼務"</formula>
    </cfRule>
  </conditionalFormatting>
  <conditionalFormatting sqref="N11:O11">
    <cfRule type="expression" dxfId="4" priority="5">
      <formula>$M$12="なし"</formula>
    </cfRule>
  </conditionalFormatting>
  <conditionalFormatting sqref="N11:O18">
    <cfRule type="expression" dxfId="3" priority="4">
      <formula>$M11="なし"</formula>
    </cfRule>
  </conditionalFormatting>
  <conditionalFormatting sqref="N20:O22">
    <cfRule type="expression" dxfId="2" priority="3">
      <formula>$M20="なし"</formula>
    </cfRule>
  </conditionalFormatting>
  <conditionalFormatting sqref="N24:O24">
    <cfRule type="expression" dxfId="1" priority="2">
      <formula>$M24="なし"</formula>
    </cfRule>
  </conditionalFormatting>
  <conditionalFormatting sqref="N27:O38">
    <cfRule type="expression" dxfId="0" priority="1">
      <formula>$M27="なし"</formula>
    </cfRule>
  </conditionalFormatting>
  <dataValidations count="8">
    <dataValidation type="list" allowBlank="1" showInputMessage="1" showErrorMessage="1" sqref="F24:G24 F20:G22 F11:G18 F27:G38">
      <formula1>"〇"</formula1>
    </dataValidation>
    <dataValidation type="list" allowBlank="1" showInputMessage="1" showErrorMessage="1" sqref="J11:J18 J24 J20:J22 J27:J38">
      <formula1>"常勤,非常勤,常勤補助,非常勤補助"</formula1>
    </dataValidation>
    <dataValidation type="list" allowBlank="1" showInputMessage="1" showErrorMessage="1" sqref="C15">
      <formula1>"事務職員,管理者等兼務"</formula1>
    </dataValidation>
    <dataValidation type="list" allowBlank="1" showInputMessage="1" showErrorMessage="1" sqref="C14">
      <formula1>"調理員等,委託,外部搬入"</formula1>
    </dataValidation>
    <dataValidation type="list" allowBlank="1" showInputMessage="1" showErrorMessage="1" sqref="K11:K18 K20:K22 K24 K27:K38">
      <formula1>"○,―"</formula1>
    </dataValidation>
    <dataValidation type="whole" errorStyle="warning" operator="lessThanOrEqual" showErrorMessage="1" errorTitle="特例の場合の入力について" error="特例該当者の場合は、保育士免許を所持していないと思われますので、G列・H列の両方に「○」は入りません。" sqref="W27:W38">
      <formula1>1</formula1>
    </dataValidation>
    <dataValidation type="list" allowBlank="1" showInputMessage="1" showErrorMessage="1" promptTitle="特例の場合の入力について" prompt="特例該当者の場合は、保育士免許を所持していないと思われますので、G列・H列の両方に「○」は入りません。" sqref="H27:H38">
      <formula1>"〇"</formula1>
    </dataValidation>
    <dataValidation type="list" allowBlank="1" showInputMessage="1" showErrorMessage="1" sqref="M11:M18 M20:M22 M24 M27:M38">
      <formula1>"あり,なし"</formula1>
    </dataValidation>
  </dataValidations>
  <pageMargins left="0.51181102362204722" right="0.31496062992125984" top="0.55118110236220474" bottom="0.55118110236220474" header="0.31496062992125984" footer="0.31496062992125984"/>
  <pageSetup paperSize="9" scale="70"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9"/>
  <sheetViews>
    <sheetView view="pageBreakPreview" zoomScale="145" zoomScaleNormal="100" zoomScaleSheetLayoutView="145" workbookViewId="0">
      <selection activeCell="N6" sqref="N6"/>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2" customWidth="1"/>
    <col min="12" max="12" width="4" customWidth="1"/>
    <col min="13" max="13" width="16.75" customWidth="1"/>
    <col min="14" max="16" width="4.375" customWidth="1"/>
    <col min="17" max="17" width="3" customWidth="1"/>
    <col min="18" max="18" width="7.375" customWidth="1"/>
  </cols>
  <sheetData>
    <row r="1" spans="1:18" ht="19.5">
      <c r="A1" s="229" t="str">
        <f>①基本情報!A1</f>
        <v>教育・保育給付に係る加算等確認表（小規模保育事業A型)</v>
      </c>
      <c r="B1" s="288"/>
      <c r="C1" s="288"/>
      <c r="D1" s="288"/>
      <c r="E1" s="288"/>
      <c r="F1" s="288"/>
      <c r="G1" s="288"/>
      <c r="H1" s="288"/>
      <c r="I1" s="288"/>
      <c r="J1" s="10"/>
      <c r="K1" s="10"/>
      <c r="L1" s="10" t="s">
        <v>185</v>
      </c>
    </row>
    <row r="2" spans="1:18" ht="19.5" thickBot="1">
      <c r="A2" t="s">
        <v>156</v>
      </c>
      <c r="I2" s="159">
        <f>改修履歴!A1</f>
        <v>1</v>
      </c>
      <c r="K2" s="153">
        <f>IF(L2="可",1,0)</f>
        <v>0</v>
      </c>
      <c r="L2" s="154" t="str">
        <f>IF(N2=3,"可","不可")</f>
        <v>不可</v>
      </c>
      <c r="M2" s="23" t="s">
        <v>121</v>
      </c>
      <c r="N2">
        <f>SUM(O2:Q2)</f>
        <v>0</v>
      </c>
      <c r="O2">
        <f>IF(⑤集計表!L42&gt;0,1,0)</f>
        <v>0</v>
      </c>
      <c r="P2">
        <f>IF(⑤集計表!O47&gt;=0,1,0)</f>
        <v>0</v>
      </c>
      <c r="Q2">
        <f>$K$7</f>
        <v>0</v>
      </c>
    </row>
    <row r="3" spans="1:18" ht="19.5" thickBot="1">
      <c r="A3" s="242">
        <f>①基本情報!A4</f>
        <v>45748</v>
      </c>
      <c r="B3" s="287"/>
      <c r="C3" s="287"/>
      <c r="D3" s="243"/>
      <c r="K3" s="153">
        <f t="shared" ref="K3:K4" si="0">IF(L3="可",1,0)</f>
        <v>1</v>
      </c>
      <c r="L3" s="154" t="str">
        <f>IF(N3=1,"可","不可")</f>
        <v>可</v>
      </c>
      <c r="M3" s="23" t="s">
        <v>186</v>
      </c>
      <c r="N3">
        <f>SUM(O3:Q3)</f>
        <v>1</v>
      </c>
      <c r="O3">
        <f>IF(③職員名簿!$E$11="",1,0)</f>
        <v>1</v>
      </c>
    </row>
    <row r="4" spans="1:18" ht="17.25" customHeight="1">
      <c r="A4" s="7"/>
      <c r="B4" s="8"/>
      <c r="C4" s="8"/>
      <c r="D4" s="8"/>
      <c r="E4" s="8"/>
      <c r="F4" s="8"/>
      <c r="G4" s="8"/>
      <c r="H4" s="8"/>
      <c r="I4" s="10"/>
      <c r="K4" s="153">
        <f t="shared" si="0"/>
        <v>0</v>
      </c>
      <c r="L4" s="154" t="str">
        <f>IF(N4=1,"可","不可")</f>
        <v>不可</v>
      </c>
      <c r="M4" s="23" t="s">
        <v>188</v>
      </c>
      <c r="N4">
        <f>SUM(O4:Q4)</f>
        <v>0</v>
      </c>
      <c r="O4">
        <f>①基本情報!N4</f>
        <v>0</v>
      </c>
    </row>
    <row r="5" spans="1:18" ht="19.5" thickBot="1">
      <c r="A5" s="3" t="s">
        <v>23</v>
      </c>
      <c r="F5" s="21"/>
      <c r="G5" s="21"/>
      <c r="H5" s="21"/>
      <c r="I5" s="21"/>
      <c r="K5" s="211">
        <f>IF(L5="可",1,0)</f>
        <v>0</v>
      </c>
      <c r="L5" s="210" t="str">
        <f>IF(N5=4,"可","不可")</f>
        <v>不可</v>
      </c>
      <c r="M5" s="192" t="s">
        <v>228</v>
      </c>
      <c r="N5" s="201">
        <f>SUM(O5:R5)</f>
        <v>0</v>
      </c>
      <c r="O5">
        <f>IF(⑤集計表!O19&lt;0,0,1)</f>
        <v>0</v>
      </c>
      <c r="P5">
        <f>IF(AND(①基本情報!N12=1,①基本情報!N13&gt;=1),1,0)</f>
        <v>0</v>
      </c>
      <c r="Q5">
        <f>IF(①基本情報!A15&gt;=10,1,0)</f>
        <v>0</v>
      </c>
      <c r="R5" s="201">
        <f>$K$7</f>
        <v>0</v>
      </c>
    </row>
    <row r="6" spans="1:18" ht="19.5" thickBot="1">
      <c r="A6" s="246" t="str">
        <f>①基本情報!A7</f>
        <v>〇〇園</v>
      </c>
      <c r="B6" s="247"/>
      <c r="C6" s="247"/>
      <c r="D6" s="247"/>
      <c r="E6" s="247"/>
      <c r="F6" s="247"/>
      <c r="G6" s="248"/>
      <c r="H6" s="56"/>
      <c r="L6" s="102"/>
      <c r="M6" s="23"/>
    </row>
    <row r="7" spans="1:18">
      <c r="K7" s="153">
        <f>IF(L7="OK",1,0)</f>
        <v>0</v>
      </c>
      <c r="L7" s="154" t="str">
        <f>IF(⑤集計表!M30="満たしている","OK","NG")</f>
        <v>NG</v>
      </c>
      <c r="M7" s="155" t="s">
        <v>187</v>
      </c>
    </row>
    <row r="8" spans="1:18" ht="19.5" thickBot="1">
      <c r="A8" t="s">
        <v>38</v>
      </c>
      <c r="F8" t="s">
        <v>31</v>
      </c>
      <c r="L8" s="102"/>
      <c r="M8" s="23"/>
    </row>
    <row r="9" spans="1:18" ht="19.5" thickBot="1">
      <c r="A9" s="1">
        <v>1</v>
      </c>
      <c r="B9" s="71" t="s">
        <v>51</v>
      </c>
      <c r="C9" s="286" t="s">
        <v>237</v>
      </c>
      <c r="D9" s="284"/>
      <c r="E9" s="22"/>
      <c r="F9" s="1">
        <v>9</v>
      </c>
      <c r="G9" s="17"/>
      <c r="H9" s="284" t="s">
        <v>122</v>
      </c>
      <c r="I9" s="285"/>
      <c r="L9" s="102"/>
      <c r="M9" s="23"/>
    </row>
    <row r="10" spans="1:18" ht="19.5" thickBot="1">
      <c r="A10" s="197">
        <v>2</v>
      </c>
      <c r="B10" s="198"/>
      <c r="C10" s="286" t="str">
        <f>IF(K5=1,"1歳児配置改善加算","【適用不可】1歳児配置改善加算")</f>
        <v>【適用不可】1歳児配置改善加算</v>
      </c>
      <c r="D10" s="284"/>
      <c r="E10" s="22"/>
      <c r="F10" s="1">
        <v>10</v>
      </c>
      <c r="G10" s="17"/>
      <c r="H10" s="284" t="s">
        <v>123</v>
      </c>
      <c r="I10" s="285"/>
      <c r="L10" s="102"/>
      <c r="M10" s="23"/>
    </row>
    <row r="11" spans="1:18" ht="19.5" thickBot="1">
      <c r="A11" s="103">
        <v>3</v>
      </c>
      <c r="B11" s="104"/>
      <c r="C11" s="289" t="s">
        <v>120</v>
      </c>
      <c r="D11" s="290"/>
      <c r="E11" s="22"/>
      <c r="F11" s="1">
        <v>11</v>
      </c>
      <c r="G11" s="17"/>
      <c r="H11" s="284" t="str">
        <f>IF(K3=1,"管理者を配置していない場合","【適用不可（"&amp;③職員名簿!E11&amp;"）】管理者を配置していない場合")</f>
        <v>管理者を配置していない場合</v>
      </c>
      <c r="I11" s="285"/>
      <c r="L11" s="102"/>
      <c r="M11" s="23"/>
    </row>
    <row r="12" spans="1:18" ht="19.5" thickBot="1">
      <c r="A12" s="1">
        <v>4</v>
      </c>
      <c r="B12" s="17"/>
      <c r="C12" s="122">
        <f>M24</f>
        <v>0</v>
      </c>
      <c r="D12" s="115" t="str">
        <f>IF(K2=1,"障害児保育加算","【適用不可】障害児保育加算")</f>
        <v>【適用不可】障害児保育加算</v>
      </c>
      <c r="E12" s="22"/>
      <c r="F12" s="1">
        <v>12</v>
      </c>
      <c r="G12" s="170"/>
      <c r="H12" s="171"/>
      <c r="I12" s="73" t="s">
        <v>203</v>
      </c>
      <c r="L12" s="102"/>
      <c r="M12" s="23"/>
    </row>
    <row r="13" spans="1:18" ht="19.5" thickBot="1">
      <c r="A13" s="1">
        <v>5</v>
      </c>
      <c r="B13" s="17"/>
      <c r="C13" s="111"/>
      <c r="D13" s="55" t="s">
        <v>27</v>
      </c>
      <c r="E13" s="22"/>
      <c r="L13" s="102"/>
      <c r="M13" s="23"/>
    </row>
    <row r="14" spans="1:18" ht="19.5" thickBot="1">
      <c r="A14" s="103">
        <v>6</v>
      </c>
      <c r="B14" s="104"/>
      <c r="C14" s="282" t="s">
        <v>28</v>
      </c>
      <c r="D14" s="283"/>
      <c r="E14" s="22"/>
      <c r="F14" t="s">
        <v>32</v>
      </c>
      <c r="I14" s="23"/>
      <c r="L14" s="102"/>
      <c r="M14" s="23"/>
    </row>
    <row r="15" spans="1:18" ht="19.5" thickBot="1">
      <c r="A15" s="1">
        <v>7</v>
      </c>
      <c r="B15" s="17"/>
      <c r="C15" s="284" t="s">
        <v>29</v>
      </c>
      <c r="D15" s="285"/>
      <c r="E15" s="22"/>
      <c r="F15" s="121">
        <v>13</v>
      </c>
      <c r="G15" s="17"/>
      <c r="H15" s="284" t="s">
        <v>124</v>
      </c>
      <c r="I15" s="285"/>
      <c r="L15" s="102"/>
      <c r="M15" s="23"/>
      <c r="R15" s="112" t="s">
        <v>108</v>
      </c>
    </row>
    <row r="16" spans="1:18" ht="19.5" customHeight="1" thickBot="1">
      <c r="A16" s="1">
        <v>8</v>
      </c>
      <c r="B16" s="17"/>
      <c r="C16" s="284" t="s">
        <v>30</v>
      </c>
      <c r="D16" s="285"/>
      <c r="E16" s="22"/>
      <c r="L16" s="102"/>
      <c r="M16" s="23"/>
      <c r="R16" s="108" t="s">
        <v>94</v>
      </c>
    </row>
    <row r="17" spans="5:18" ht="19.5" thickBot="1">
      <c r="E17" s="22"/>
      <c r="F17" t="s">
        <v>33</v>
      </c>
      <c r="I17" s="23"/>
      <c r="L17" s="102"/>
      <c r="M17" s="23"/>
      <c r="R17" s="108" t="s">
        <v>95</v>
      </c>
    </row>
    <row r="18" spans="5:18" ht="19.5" thickBot="1">
      <c r="E18" s="22"/>
      <c r="F18" s="1">
        <v>14</v>
      </c>
      <c r="G18" s="17"/>
      <c r="H18" s="284" t="s">
        <v>238</v>
      </c>
      <c r="I18" s="285"/>
      <c r="L18" s="102"/>
      <c r="M18" s="23"/>
      <c r="R18" s="108" t="s">
        <v>96</v>
      </c>
    </row>
    <row r="19" spans="5:18" ht="19.5" thickBot="1">
      <c r="E19" s="22"/>
      <c r="F19" s="1">
        <v>15</v>
      </c>
      <c r="G19" s="122" t="s">
        <v>51</v>
      </c>
      <c r="H19" s="284" t="s">
        <v>34</v>
      </c>
      <c r="I19" s="285"/>
      <c r="L19" s="102"/>
      <c r="M19" s="23"/>
      <c r="R19" s="108" t="s">
        <v>97</v>
      </c>
    </row>
    <row r="20" spans="5:18" ht="19.5" thickBot="1">
      <c r="E20" s="22"/>
      <c r="F20" s="103">
        <v>16</v>
      </c>
      <c r="G20" s="104"/>
      <c r="H20" s="290" t="s">
        <v>35</v>
      </c>
      <c r="I20" s="283"/>
      <c r="L20" s="102"/>
      <c r="M20" s="23"/>
      <c r="R20" s="108" t="s">
        <v>98</v>
      </c>
    </row>
    <row r="21" spans="5:18" ht="19.5" thickBot="1">
      <c r="E21" s="22"/>
      <c r="F21" s="103">
        <v>17</v>
      </c>
      <c r="G21" s="104"/>
      <c r="H21" s="290" t="s">
        <v>36</v>
      </c>
      <c r="I21" s="283"/>
      <c r="L21" s="102"/>
      <c r="M21" s="23"/>
      <c r="R21" s="108" t="s">
        <v>99</v>
      </c>
    </row>
    <row r="22" spans="5:18" ht="18.75" customHeight="1" thickBot="1">
      <c r="E22" s="22"/>
      <c r="F22" s="1">
        <v>18</v>
      </c>
      <c r="G22" s="17"/>
      <c r="H22" s="284" t="str">
        <f>IF(K4=1,"施設機能強化推進費加算","【適用不可】施設機能強化推進費加算")</f>
        <v>【適用不可】施設機能強化推進費加算</v>
      </c>
      <c r="I22" s="285"/>
      <c r="L22" s="102"/>
      <c r="M22" s="23"/>
      <c r="R22" s="108" t="s">
        <v>100</v>
      </c>
    </row>
    <row r="23" spans="5:18" ht="19.5" thickBot="1">
      <c r="F23" s="1">
        <v>19</v>
      </c>
      <c r="G23" s="17"/>
      <c r="H23" s="72"/>
      <c r="I23" s="73" t="s">
        <v>77</v>
      </c>
      <c r="L23" t="s">
        <v>125</v>
      </c>
      <c r="R23" s="108" t="s">
        <v>101</v>
      </c>
    </row>
    <row r="24" spans="5:18" ht="19.5" thickBot="1">
      <c r="F24" s="1">
        <v>20</v>
      </c>
      <c r="G24" s="17"/>
      <c r="H24" s="284" t="s">
        <v>37</v>
      </c>
      <c r="I24" s="285"/>
      <c r="M24" s="44">
        <f>②児童名簿!Q15</f>
        <v>0</v>
      </c>
      <c r="R24" s="108" t="s">
        <v>102</v>
      </c>
    </row>
    <row r="25" spans="5:18" ht="18.75" customHeight="1">
      <c r="N25" s="227"/>
      <c r="R25" s="223" t="s">
        <v>103</v>
      </c>
    </row>
    <row r="26" spans="5:18">
      <c r="R26" s="108" t="s">
        <v>104</v>
      </c>
    </row>
    <row r="27" spans="5:18">
      <c r="R27" s="108" t="s">
        <v>105</v>
      </c>
    </row>
    <row r="28" spans="5:18">
      <c r="R28" s="108" t="s">
        <v>106</v>
      </c>
    </row>
    <row r="29" spans="5:18">
      <c r="R29" s="108" t="s">
        <v>107</v>
      </c>
    </row>
  </sheetData>
  <mergeCells count="19">
    <mergeCell ref="H19:I19"/>
    <mergeCell ref="H15:I15"/>
    <mergeCell ref="H22:I22"/>
    <mergeCell ref="H24:I24"/>
    <mergeCell ref="H20:I20"/>
    <mergeCell ref="H21:I21"/>
    <mergeCell ref="H18:I18"/>
    <mergeCell ref="A3:D3"/>
    <mergeCell ref="A1:I1"/>
    <mergeCell ref="C9:D9"/>
    <mergeCell ref="C11:D11"/>
    <mergeCell ref="H10:I10"/>
    <mergeCell ref="H9:I9"/>
    <mergeCell ref="C14:D14"/>
    <mergeCell ref="C15:D15"/>
    <mergeCell ref="C16:D16"/>
    <mergeCell ref="H11:I11"/>
    <mergeCell ref="A6:G6"/>
    <mergeCell ref="C10:D10"/>
  </mergeCells>
  <phoneticPr fontId="1"/>
  <dataValidations count="5">
    <dataValidation type="list" allowBlank="1" showInputMessage="1" showErrorMessage="1" sqref="G15 G18:G24 G9:G12 B9:B16">
      <formula1>"〇"</formula1>
    </dataValidation>
    <dataValidation type="whole" allowBlank="1" showInputMessage="1" showErrorMessage="1" sqref="C12">
      <formula1>1</formula1>
      <formula2>L14</formula2>
    </dataValidation>
    <dataValidation type="list" allowBlank="1" showInputMessage="1" showErrorMessage="1" sqref="H23">
      <formula1>"A,B,C"</formula1>
    </dataValidation>
    <dataValidation type="list" allowBlank="1" showInputMessage="1" showErrorMessage="1" sqref="H12">
      <formula1>"1日,2日,3日,全日"</formula1>
    </dataValidation>
    <dataValidation type="list" allowBlank="1" showInputMessage="1" showErrorMessage="1" sqref="C13">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6"/>
  <sheetViews>
    <sheetView view="pageBreakPreview" zoomScale="130" zoomScaleNormal="130" zoomScaleSheetLayoutView="130" workbookViewId="0">
      <selection activeCell="K49" sqref="K49:M49"/>
    </sheetView>
  </sheetViews>
  <sheetFormatPr defaultRowHeight="18.75"/>
  <cols>
    <col min="1" max="1" width="0.625" customWidth="1"/>
    <col min="2" max="3" width="3.375" style="42" customWidth="1"/>
    <col min="4" max="4" width="8.125" style="42" customWidth="1"/>
    <col min="5" max="5" width="1.75" customWidth="1"/>
    <col min="6" max="7" width="3.375" style="42" customWidth="1"/>
    <col min="8" max="8" width="8.125" style="42" customWidth="1"/>
    <col min="9" max="9" width="0.625" customWidth="1"/>
    <col min="10" max="10" width="3" customWidth="1"/>
    <col min="15" max="15" width="9" customWidth="1"/>
    <col min="16" max="16" width="3.25" customWidth="1"/>
  </cols>
  <sheetData>
    <row r="1" spans="1:20" ht="19.5">
      <c r="B1" s="307" t="str">
        <f>①基本情報!A1</f>
        <v>教育・保育給付に係る加算等確認表（小規模保育事業A型)</v>
      </c>
      <c r="C1" s="307"/>
      <c r="D1" s="307"/>
      <c r="E1" s="307"/>
      <c r="F1" s="307"/>
      <c r="G1" s="307"/>
      <c r="H1" s="307"/>
      <c r="I1" s="307"/>
      <c r="J1" s="307"/>
      <c r="K1" s="307"/>
      <c r="L1" s="307"/>
      <c r="M1" s="307"/>
      <c r="N1" s="307"/>
      <c r="O1" s="4"/>
    </row>
    <row r="2" spans="1:20" s="4" customFormat="1" ht="15.75">
      <c r="B2" s="59"/>
      <c r="C2" s="59"/>
      <c r="D2" s="59"/>
      <c r="F2" s="59"/>
      <c r="G2" s="59"/>
      <c r="H2" s="59"/>
      <c r="O2" s="162">
        <f>改修履歴!A1</f>
        <v>1</v>
      </c>
    </row>
    <row r="3" spans="1:20" s="4" customFormat="1" ht="19.5" customHeight="1" thickBot="1">
      <c r="B3" s="312" t="s">
        <v>23</v>
      </c>
      <c r="C3" s="312"/>
      <c r="D3" s="312"/>
      <c r="E3" s="312"/>
      <c r="F3" s="312"/>
      <c r="N3" s="313" t="s">
        <v>156</v>
      </c>
      <c r="O3" s="313"/>
    </row>
    <row r="4" spans="1:20" s="4" customFormat="1" ht="19.5" customHeight="1" thickBot="1">
      <c r="B4" s="318" t="str">
        <f>①基本情報!A7</f>
        <v>〇〇園</v>
      </c>
      <c r="C4" s="319"/>
      <c r="D4" s="319"/>
      <c r="E4" s="319"/>
      <c r="F4" s="319"/>
      <c r="G4" s="319"/>
      <c r="H4" s="319"/>
      <c r="I4" s="319"/>
      <c r="J4" s="319"/>
      <c r="K4" s="320"/>
      <c r="L4" s="98"/>
      <c r="M4" s="74"/>
      <c r="N4" s="316">
        <f>①基本情報!A4</f>
        <v>45748</v>
      </c>
      <c r="O4" s="317"/>
    </row>
    <row r="5" spans="1:20" s="4" customFormat="1" ht="15.75">
      <c r="B5" s="59"/>
      <c r="C5" s="59"/>
      <c r="D5" s="59"/>
      <c r="F5" s="59"/>
      <c r="G5" s="59"/>
      <c r="H5" s="59"/>
    </row>
    <row r="6" spans="1:20" s="4" customFormat="1" ht="16.5" thickBot="1">
      <c r="B6" s="59"/>
      <c r="C6" s="59"/>
      <c r="D6" s="59"/>
      <c r="F6" s="59"/>
      <c r="G6" s="59"/>
      <c r="H6" s="59"/>
    </row>
    <row r="7" spans="1:20" s="4" customFormat="1" ht="16.5" thickBot="1">
      <c r="A7" s="308" t="s">
        <v>68</v>
      </c>
      <c r="B7" s="309"/>
      <c r="C7" s="309"/>
      <c r="D7" s="309"/>
      <c r="E7" s="309"/>
      <c r="F7" s="309"/>
      <c r="G7" s="309"/>
      <c r="H7" s="309"/>
      <c r="I7" s="310"/>
      <c r="K7" s="315" t="s">
        <v>154</v>
      </c>
      <c r="L7" s="315"/>
      <c r="M7" s="315"/>
      <c r="N7" s="315"/>
      <c r="O7" s="315"/>
    </row>
    <row r="8" spans="1:20" s="4" customFormat="1" ht="17.25" thickBot="1">
      <c r="A8" s="78"/>
      <c r="B8" s="77"/>
      <c r="C8" s="10"/>
      <c r="D8" s="10"/>
      <c r="E8" s="74"/>
      <c r="F8" s="77"/>
      <c r="G8" s="10"/>
      <c r="H8" s="10"/>
      <c r="I8" s="79"/>
      <c r="K8" s="311" t="str">
        <f>"常勤 "&amp;③職員名簿!S28&amp;" 人+ 非常勤常勤換算 "&amp;③職員名簿!U29&amp;"人"</f>
        <v>常勤 0 人+ 非常勤常勤換算 0人</v>
      </c>
      <c r="L8" s="311"/>
      <c r="M8" s="311"/>
      <c r="N8" s="93" t="s">
        <v>72</v>
      </c>
      <c r="O8" s="68">
        <f>③職員名簿!S28+③職員名簿!U29</f>
        <v>0</v>
      </c>
      <c r="P8" s="4" t="s">
        <v>67</v>
      </c>
    </row>
    <row r="9" spans="1:20" s="4" customFormat="1" ht="15.75">
      <c r="A9" s="78"/>
      <c r="B9" s="60" t="str">
        <f>IF(①基本情報!J4="","",①基本情報!J4)</f>
        <v/>
      </c>
      <c r="C9" s="70">
        <v>1</v>
      </c>
      <c r="D9" s="292" t="s">
        <v>129</v>
      </c>
      <c r="E9" s="292"/>
      <c r="F9" s="292"/>
      <c r="G9" s="292"/>
      <c r="H9" s="292"/>
      <c r="I9" s="79"/>
      <c r="O9" s="4" t="str">
        <f>IF(O8-M19&lt;=0,"NG","")</f>
        <v>NG</v>
      </c>
    </row>
    <row r="10" spans="1:20" s="4" customFormat="1" ht="15.75">
      <c r="A10" s="78"/>
      <c r="B10" s="60" t="str">
        <f>IF(①基本情報!J5="","",①基本情報!J5)</f>
        <v/>
      </c>
      <c r="C10" s="70">
        <v>2</v>
      </c>
      <c r="D10" s="292" t="s">
        <v>130</v>
      </c>
      <c r="E10" s="292"/>
      <c r="F10" s="292"/>
      <c r="G10" s="292"/>
      <c r="H10" s="292"/>
      <c r="I10" s="79"/>
      <c r="K10" s="314" t="s">
        <v>65</v>
      </c>
      <c r="L10" s="314"/>
      <c r="M10" s="314"/>
      <c r="N10" s="96"/>
    </row>
    <row r="11" spans="1:20" s="4" customFormat="1" ht="15.75">
      <c r="A11" s="78"/>
      <c r="B11" s="60" t="str">
        <f>IF(①基本情報!J6="","",①基本情報!J6)</f>
        <v/>
      </c>
      <c r="C11" s="70">
        <v>3</v>
      </c>
      <c r="D11" s="292" t="s">
        <v>131</v>
      </c>
      <c r="E11" s="292"/>
      <c r="F11" s="292"/>
      <c r="G11" s="292"/>
      <c r="H11" s="292"/>
      <c r="I11" s="79"/>
      <c r="K11" s="43"/>
      <c r="L11" s="43" t="s">
        <v>47</v>
      </c>
      <c r="M11" s="43" t="s">
        <v>48</v>
      </c>
    </row>
    <row r="12" spans="1:20" s="4" customFormat="1" ht="15.75" customHeight="1">
      <c r="A12" s="78"/>
      <c r="B12" s="60" t="str">
        <f>IF(①基本情報!J7="","",①基本情報!J7)</f>
        <v/>
      </c>
      <c r="C12" s="70">
        <v>4</v>
      </c>
      <c r="D12" s="292" t="s">
        <v>133</v>
      </c>
      <c r="E12" s="292"/>
      <c r="F12" s="292"/>
      <c r="G12" s="292"/>
      <c r="H12" s="292"/>
      <c r="I12" s="79"/>
      <c r="K12" s="43" t="s">
        <v>45</v>
      </c>
      <c r="L12" s="11">
        <f>②児童名簿!K11</f>
        <v>0</v>
      </c>
      <c r="M12" s="61">
        <f>ROUNDDOWN(L12/3,1)</f>
        <v>0</v>
      </c>
      <c r="N12" s="4" t="s">
        <v>67</v>
      </c>
    </row>
    <row r="13" spans="1:20" s="4" customFormat="1" ht="15.75">
      <c r="A13" s="78"/>
      <c r="B13" s="60" t="str">
        <f>IF(①基本情報!J8="","",①基本情報!J8)</f>
        <v/>
      </c>
      <c r="C13" s="94">
        <v>5</v>
      </c>
      <c r="D13" s="292" t="s">
        <v>132</v>
      </c>
      <c r="E13" s="292"/>
      <c r="F13" s="292"/>
      <c r="G13" s="292"/>
      <c r="H13" s="292"/>
      <c r="I13" s="79"/>
      <c r="J13" s="202"/>
      <c r="K13" s="204" t="s">
        <v>230</v>
      </c>
      <c r="L13" s="203">
        <f>②児童名簿!L11</f>
        <v>0</v>
      </c>
      <c r="M13" s="206">
        <f>IF(B20="〇",ROUNDDOWN(L13/5,1),ROUNDDOWN(L13/6,1))</f>
        <v>0</v>
      </c>
      <c r="N13" s="213" t="s">
        <v>67</v>
      </c>
      <c r="O13" s="202"/>
      <c r="P13" s="202"/>
      <c r="Q13" s="202"/>
      <c r="R13" s="202"/>
      <c r="S13" s="202"/>
      <c r="T13" s="202"/>
    </row>
    <row r="14" spans="1:20" s="4" customFormat="1" ht="15.75">
      <c r="A14" s="78"/>
      <c r="B14" s="205" t="str">
        <f>IF(①基本情報!J9="","",①基本情報!J9)</f>
        <v/>
      </c>
      <c r="C14" s="204">
        <v>6</v>
      </c>
      <c r="D14" s="306" t="s">
        <v>229</v>
      </c>
      <c r="E14" s="292"/>
      <c r="F14" s="292"/>
      <c r="G14" s="292"/>
      <c r="H14" s="292"/>
      <c r="I14" s="79"/>
      <c r="K14" s="43" t="s">
        <v>2</v>
      </c>
      <c r="L14" s="11">
        <f>②児童名簿!M11</f>
        <v>1</v>
      </c>
      <c r="M14" s="61">
        <f>ROUNDDOWN(L14/6,1)</f>
        <v>0.1</v>
      </c>
      <c r="N14" s="4" t="s">
        <v>67</v>
      </c>
    </row>
    <row r="15" spans="1:20" s="4" customFormat="1" ht="16.5" thickBot="1">
      <c r="A15" s="80"/>
      <c r="B15" s="81"/>
      <c r="C15" s="81"/>
      <c r="D15" s="82"/>
      <c r="E15" s="83"/>
      <c r="F15" s="84"/>
      <c r="G15" s="81"/>
      <c r="H15" s="209">
        <f>①基本情報!N2</f>
        <v>0</v>
      </c>
      <c r="I15" s="85"/>
      <c r="K15" s="43" t="s">
        <v>46</v>
      </c>
      <c r="L15" s="11">
        <f>②児童名簿!N11</f>
        <v>0</v>
      </c>
      <c r="M15" s="61">
        <f>ROUNDDOWN(L15/20,1)</f>
        <v>0</v>
      </c>
      <c r="N15" s="4" t="s">
        <v>67</v>
      </c>
    </row>
    <row r="16" spans="1:20" s="4" customFormat="1" ht="16.5" thickBot="1">
      <c r="B16" s="10"/>
      <c r="C16" s="10"/>
      <c r="D16" s="75"/>
      <c r="E16" s="76"/>
      <c r="F16" s="63"/>
      <c r="G16" s="63"/>
      <c r="H16" s="64"/>
      <c r="K16" s="43" t="s">
        <v>50</v>
      </c>
      <c r="L16" s="11">
        <f>②児童名簿!O11+②児童名簿!P11</f>
        <v>0</v>
      </c>
      <c r="M16" s="65">
        <f>ROUNDDOWN(L16/30,1)</f>
        <v>0</v>
      </c>
      <c r="N16" s="4" t="s">
        <v>67</v>
      </c>
    </row>
    <row r="17" spans="1:16" s="4" customFormat="1" ht="19.5" customHeight="1" thickBot="1">
      <c r="A17" s="295" t="s">
        <v>66</v>
      </c>
      <c r="B17" s="296"/>
      <c r="C17" s="296"/>
      <c r="D17" s="296"/>
      <c r="E17" s="296"/>
      <c r="F17" s="296"/>
      <c r="G17" s="296"/>
      <c r="H17" s="296"/>
      <c r="I17" s="297"/>
      <c r="K17" s="124" t="b">
        <f>IF(④加算!B10="〇","※1歳児配置改善加算適用")</f>
        <v>0</v>
      </c>
      <c r="L17" s="62" t="s">
        <v>49</v>
      </c>
      <c r="M17" s="67">
        <f>SUM(M12:M16)</f>
        <v>0.1</v>
      </c>
      <c r="N17" s="4" t="s">
        <v>67</v>
      </c>
      <c r="O17" s="74"/>
    </row>
    <row r="18" spans="1:16" s="4" customFormat="1" ht="16.5" thickBot="1">
      <c r="A18" s="78"/>
      <c r="B18" s="77" t="s">
        <v>38</v>
      </c>
      <c r="C18" s="10"/>
      <c r="D18" s="10"/>
      <c r="E18" s="66"/>
      <c r="F18" s="77" t="s">
        <v>31</v>
      </c>
      <c r="G18" s="10"/>
      <c r="H18" s="10"/>
      <c r="I18" s="79"/>
      <c r="K18" s="125"/>
      <c r="M18" s="145" t="s">
        <v>165</v>
      </c>
    </row>
    <row r="19" spans="1:16" s="4" customFormat="1" ht="16.5" thickBot="1">
      <c r="A19" s="78"/>
      <c r="B19" s="60" t="str">
        <f>IF(④加算!B9="","",④加算!B9)</f>
        <v>〇</v>
      </c>
      <c r="C19" s="70">
        <v>1</v>
      </c>
      <c r="D19" s="222" t="s">
        <v>239</v>
      </c>
      <c r="E19" s="66"/>
      <c r="F19" s="60" t="str">
        <f>IF(④加算!G9="","",④加算!G9)</f>
        <v/>
      </c>
      <c r="G19" s="70">
        <v>9</v>
      </c>
      <c r="H19" s="70" t="s">
        <v>140</v>
      </c>
      <c r="I19" s="79"/>
      <c r="M19" s="67">
        <f>ROUND(M17+1,0)</f>
        <v>1</v>
      </c>
      <c r="N19" s="4" t="s">
        <v>67</v>
      </c>
      <c r="O19" s="67">
        <f>O8-M19</f>
        <v>-1</v>
      </c>
      <c r="P19" s="4" t="s">
        <v>67</v>
      </c>
    </row>
    <row r="20" spans="1:16" s="4" customFormat="1" ht="15.75">
      <c r="A20" s="208"/>
      <c r="B20" s="205" t="str">
        <f>IF(④加算!B10="","",④加算!B10)</f>
        <v/>
      </c>
      <c r="C20" s="204">
        <v>2</v>
      </c>
      <c r="D20" s="215" t="s">
        <v>231</v>
      </c>
      <c r="E20" s="207"/>
      <c r="F20" s="60" t="str">
        <f>IF(④加算!G10="","",④加算!G10)</f>
        <v/>
      </c>
      <c r="G20" s="70">
        <v>10</v>
      </c>
      <c r="H20" s="70" t="s">
        <v>141</v>
      </c>
      <c r="I20" s="79"/>
      <c r="K20" s="294"/>
      <c r="L20" s="294"/>
    </row>
    <row r="21" spans="1:16" s="4" customFormat="1" ht="15.75">
      <c r="A21" s="78"/>
      <c r="B21" s="60" t="str">
        <f>IF(④加算!B11="","",④加算!B11)</f>
        <v/>
      </c>
      <c r="C21" s="70">
        <v>3</v>
      </c>
      <c r="D21" s="70" t="s">
        <v>134</v>
      </c>
      <c r="E21" s="66"/>
      <c r="F21" s="60" t="str">
        <f>IF(④加算!G11="","",④加算!G11)</f>
        <v/>
      </c>
      <c r="G21" s="70">
        <v>11</v>
      </c>
      <c r="H21" s="70" t="s">
        <v>142</v>
      </c>
      <c r="I21" s="79"/>
      <c r="K21" s="294" t="s">
        <v>87</v>
      </c>
      <c r="L21" s="294"/>
      <c r="M21" s="106" t="str">
        <f>IF(O19&gt;=0,"満たしている","満たしていない")</f>
        <v>満たしていない</v>
      </c>
      <c r="N21" s="125"/>
    </row>
    <row r="22" spans="1:16" s="4" customFormat="1" ht="15.75">
      <c r="A22" s="78"/>
      <c r="B22" s="60" t="str">
        <f>IF(④加算!B12="","",④加算!C12)</f>
        <v/>
      </c>
      <c r="C22" s="215">
        <v>4</v>
      </c>
      <c r="D22" s="70" t="s">
        <v>135</v>
      </c>
      <c r="E22" s="66"/>
      <c r="F22" s="60" t="str">
        <f>IF(④加算!G12="","",④加算!H12)</f>
        <v/>
      </c>
      <c r="G22" s="116">
        <v>12</v>
      </c>
      <c r="H22" s="116" t="s">
        <v>76</v>
      </c>
      <c r="I22" s="79"/>
      <c r="K22" s="125"/>
      <c r="L22" s="125"/>
      <c r="M22" s="125"/>
      <c r="N22" s="125"/>
    </row>
    <row r="23" spans="1:16" s="4" customFormat="1" ht="15.75">
      <c r="A23" s="78"/>
      <c r="B23" s="60" t="str">
        <f>IF(④加算!B13="","",④加算!C13)</f>
        <v/>
      </c>
      <c r="C23" s="215">
        <v>5</v>
      </c>
      <c r="D23" s="70" t="s">
        <v>136</v>
      </c>
      <c r="E23" s="66"/>
      <c r="F23" s="10"/>
      <c r="G23" s="10"/>
      <c r="H23" s="10"/>
      <c r="I23" s="79"/>
    </row>
    <row r="24" spans="1:16" s="4" customFormat="1" ht="15.75">
      <c r="A24" s="78"/>
      <c r="B24" s="60" t="str">
        <f>IF(④加算!B14="","",④加算!B14)</f>
        <v/>
      </c>
      <c r="C24" s="215">
        <v>6</v>
      </c>
      <c r="D24" s="70" t="s">
        <v>137</v>
      </c>
      <c r="E24" s="66"/>
      <c r="F24" s="77" t="s">
        <v>32</v>
      </c>
      <c r="G24" s="10"/>
      <c r="H24" s="10"/>
      <c r="I24" s="79"/>
      <c r="K24" s="299" t="s">
        <v>86</v>
      </c>
      <c r="L24" s="300"/>
      <c r="M24" s="300"/>
    </row>
    <row r="25" spans="1:16" s="4" customFormat="1" ht="15.75">
      <c r="A25" s="78"/>
      <c r="B25" s="60" t="str">
        <f>IF(④加算!B15="","",④加算!B15)</f>
        <v/>
      </c>
      <c r="C25" s="215">
        <v>7</v>
      </c>
      <c r="D25" s="70" t="s">
        <v>138</v>
      </c>
      <c r="E25" s="66"/>
      <c r="F25" s="60" t="str">
        <f>IF(④加算!G15="","",④加算!G15)</f>
        <v/>
      </c>
      <c r="G25" s="116">
        <v>13</v>
      </c>
      <c r="H25" s="116" t="s">
        <v>143</v>
      </c>
      <c r="I25" s="79"/>
      <c r="K25" s="298" t="s">
        <v>78</v>
      </c>
      <c r="L25" s="298"/>
      <c r="M25" s="95">
        <f>IF(B10="〇",1,0)</f>
        <v>0</v>
      </c>
      <c r="N25" s="4" t="s">
        <v>67</v>
      </c>
    </row>
    <row r="26" spans="1:16" s="4" customFormat="1" ht="15.75">
      <c r="A26" s="78"/>
      <c r="B26" s="60" t="str">
        <f>IF(④加算!B16="","",④加算!B16)</f>
        <v/>
      </c>
      <c r="C26" s="215">
        <v>8</v>
      </c>
      <c r="D26" s="70" t="s">
        <v>139</v>
      </c>
      <c r="E26" s="66"/>
      <c r="F26" s="10"/>
      <c r="G26" s="10"/>
      <c r="H26" s="10"/>
      <c r="I26" s="79"/>
      <c r="M26" s="126"/>
    </row>
    <row r="27" spans="1:16" s="4" customFormat="1" ht="16.5" thickBot="1">
      <c r="A27" s="78"/>
      <c r="B27" s="10"/>
      <c r="C27" s="10"/>
      <c r="D27" s="10"/>
      <c r="E27" s="66"/>
      <c r="F27" s="77" t="s">
        <v>33</v>
      </c>
      <c r="G27" s="10"/>
      <c r="H27" s="10"/>
      <c r="I27" s="79"/>
      <c r="K27" s="134" t="s">
        <v>167</v>
      </c>
    </row>
    <row r="28" spans="1:16" s="4" customFormat="1" ht="18.75" customHeight="1" thickBot="1">
      <c r="A28" s="78"/>
      <c r="B28" s="10"/>
      <c r="C28" s="10"/>
      <c r="D28" s="10"/>
      <c r="E28" s="66"/>
      <c r="F28" s="60" t="str">
        <f>IF(④加算!G18="","",④加算!G18)</f>
        <v/>
      </c>
      <c r="G28" s="116">
        <v>14</v>
      </c>
      <c r="H28" s="222" t="s">
        <v>240</v>
      </c>
      <c r="I28" s="79"/>
      <c r="K28" s="293" t="s">
        <v>168</v>
      </c>
      <c r="L28" s="293"/>
      <c r="M28" s="95" t="str">
        <f>IF(③職員名簿!X13=1,"OK","NG")</f>
        <v>NG</v>
      </c>
      <c r="N28" s="132">
        <f>IF(COUNTIF(M28,"OK")=1,1,0)</f>
        <v>0</v>
      </c>
      <c r="O28" s="67">
        <f>O19-M25</f>
        <v>-1</v>
      </c>
      <c r="P28" s="4" t="s">
        <v>67</v>
      </c>
    </row>
    <row r="29" spans="1:16" s="4" customFormat="1" ht="15.75">
      <c r="A29" s="78"/>
      <c r="B29" s="10"/>
      <c r="C29" s="10"/>
      <c r="D29" s="10"/>
      <c r="E29" s="66"/>
      <c r="F29" s="60" t="str">
        <f>IF(④加算!G19="","",④加算!G19)</f>
        <v>〇</v>
      </c>
      <c r="G29" s="116">
        <v>15</v>
      </c>
      <c r="H29" s="116" t="s">
        <v>62</v>
      </c>
      <c r="I29" s="79"/>
      <c r="J29" s="151"/>
      <c r="K29" s="302" t="s">
        <v>169</v>
      </c>
      <c r="L29" s="302"/>
      <c r="M29" s="150"/>
    </row>
    <row r="30" spans="1:16" s="4" customFormat="1" ht="16.5" customHeight="1">
      <c r="A30" s="78"/>
      <c r="B30" s="10"/>
      <c r="C30" s="10"/>
      <c r="D30" s="10"/>
      <c r="E30" s="66"/>
      <c r="F30" s="105" t="str">
        <f>IF(④加算!G20="","",④加算!G20)</f>
        <v/>
      </c>
      <c r="G30" s="105">
        <v>16</v>
      </c>
      <c r="H30" s="105" t="s">
        <v>63</v>
      </c>
      <c r="I30" s="79"/>
      <c r="J30" s="151"/>
      <c r="K30" s="303"/>
      <c r="L30" s="303"/>
      <c r="M30" s="106" t="str">
        <f>IF($O$28&gt;=0,IF(N28=1,"満たしている","満たしていない"),"満たしていない")</f>
        <v>満たしていない</v>
      </c>
    </row>
    <row r="31" spans="1:16" s="4" customFormat="1" ht="15.75">
      <c r="A31" s="78"/>
      <c r="B31" s="10"/>
      <c r="C31" s="10"/>
      <c r="D31" s="10"/>
      <c r="E31" s="66"/>
      <c r="F31" s="105" t="str">
        <f>IF(④加算!G21="","",④加算!G21)</f>
        <v/>
      </c>
      <c r="G31" s="105">
        <v>17</v>
      </c>
      <c r="H31" s="105" t="s">
        <v>64</v>
      </c>
      <c r="I31" s="79"/>
    </row>
    <row r="32" spans="1:16" s="4" customFormat="1" ht="15" customHeight="1">
      <c r="A32" s="78"/>
      <c r="B32" s="10"/>
      <c r="C32" s="10"/>
      <c r="D32" s="10"/>
      <c r="E32" s="66"/>
      <c r="F32" s="60" t="str">
        <f>IF(④加算!G22="","",④加算!G22)</f>
        <v/>
      </c>
      <c r="G32" s="116">
        <v>18</v>
      </c>
      <c r="H32" s="116" t="s">
        <v>75</v>
      </c>
      <c r="I32" s="79"/>
    </row>
    <row r="33" spans="1:19" s="4" customFormat="1" ht="15.75">
      <c r="A33" s="78"/>
      <c r="B33" s="10"/>
      <c r="C33" s="10"/>
      <c r="D33" s="10"/>
      <c r="E33" s="66"/>
      <c r="F33" s="60" t="str">
        <f>IF(④加算!G23="","",④加算!H23)</f>
        <v/>
      </c>
      <c r="G33" s="116">
        <v>19</v>
      </c>
      <c r="H33" s="116" t="s">
        <v>73</v>
      </c>
      <c r="I33" s="79"/>
      <c r="K33" s="136" t="s">
        <v>159</v>
      </c>
      <c r="L33" s="135"/>
      <c r="M33" s="135"/>
      <c r="N33" s="131"/>
    </row>
    <row r="34" spans="1:19" s="4" customFormat="1" ht="15.75">
      <c r="A34" s="78"/>
      <c r="B34" s="10"/>
      <c r="C34" s="10"/>
      <c r="D34" s="10"/>
      <c r="E34" s="74"/>
      <c r="F34" s="60" t="str">
        <f>IF(④加算!G24="","",④加算!G24)</f>
        <v/>
      </c>
      <c r="G34" s="116">
        <v>20</v>
      </c>
      <c r="H34" s="116" t="s">
        <v>74</v>
      </c>
      <c r="I34" s="79"/>
      <c r="K34" s="116"/>
      <c r="L34" s="116" t="s">
        <v>47</v>
      </c>
      <c r="M34" s="116" t="s">
        <v>48</v>
      </c>
    </row>
    <row r="35" spans="1:19" s="4" customFormat="1" ht="15.75">
      <c r="A35" s="78"/>
      <c r="B35" s="10"/>
      <c r="C35" s="10"/>
      <c r="D35" s="10"/>
      <c r="E35" s="74"/>
      <c r="F35" s="228"/>
      <c r="G35" s="228"/>
      <c r="H35" s="228"/>
      <c r="I35" s="79"/>
      <c r="K35" s="116" t="s">
        <v>45</v>
      </c>
      <c r="L35" s="11">
        <f>②児童名簿!K19</f>
        <v>0</v>
      </c>
      <c r="M35" s="61">
        <f>ROUNDDOWN(L35/3,1)</f>
        <v>0</v>
      </c>
      <c r="N35" s="4" t="s">
        <v>67</v>
      </c>
    </row>
    <row r="36" spans="1:19" s="4" customFormat="1" ht="15.75">
      <c r="A36" s="78"/>
      <c r="B36" s="10"/>
      <c r="C36" s="10"/>
      <c r="D36" s="10"/>
      <c r="E36" s="74"/>
      <c r="F36" s="10"/>
      <c r="G36" s="10"/>
      <c r="H36" s="10"/>
      <c r="I36" s="79"/>
      <c r="J36" s="213"/>
      <c r="K36" s="215" t="s">
        <v>232</v>
      </c>
      <c r="L36" s="214">
        <f>②児童名簿!L19</f>
        <v>0</v>
      </c>
      <c r="M36" s="216">
        <f>IF(B20="〇",ROUNDDOWN(L36/5,1),ROUNDDOWN(L36/6,1))</f>
        <v>0</v>
      </c>
      <c r="N36" s="213" t="s">
        <v>67</v>
      </c>
      <c r="O36" s="213"/>
      <c r="P36" s="213"/>
      <c r="Q36" s="213"/>
      <c r="R36" s="213"/>
      <c r="S36" s="213"/>
    </row>
    <row r="37" spans="1:19" s="4" customFormat="1" ht="16.5" thickBot="1">
      <c r="A37" s="80"/>
      <c r="B37" s="81"/>
      <c r="C37" s="81"/>
      <c r="D37" s="81"/>
      <c r="E37" s="86"/>
      <c r="F37" s="81"/>
      <c r="G37" s="81"/>
      <c r="H37" s="81"/>
      <c r="I37" s="85"/>
      <c r="K37" s="116" t="s">
        <v>2</v>
      </c>
      <c r="L37" s="11">
        <f>②児童名簿!M19</f>
        <v>1</v>
      </c>
      <c r="M37" s="61">
        <f>ROUNDDOWN(L37/6,1)</f>
        <v>0.1</v>
      </c>
      <c r="N37" s="4" t="s">
        <v>67</v>
      </c>
    </row>
    <row r="38" spans="1:19" s="4" customFormat="1" ht="15.75">
      <c r="A38" s="148"/>
      <c r="B38" s="10"/>
      <c r="C38" s="10"/>
      <c r="D38" s="10"/>
      <c r="E38" s="74"/>
      <c r="F38" s="10"/>
      <c r="G38" s="10"/>
      <c r="H38" s="10"/>
      <c r="I38" s="74"/>
      <c r="K38" s="116" t="s">
        <v>46</v>
      </c>
      <c r="L38" s="11">
        <f>②児童名簿!N19</f>
        <v>0</v>
      </c>
      <c r="M38" s="61">
        <f>ROUNDDOWN(L38/20,1)</f>
        <v>0</v>
      </c>
      <c r="N38" s="4" t="s">
        <v>67</v>
      </c>
    </row>
    <row r="39" spans="1:19" s="4" customFormat="1" ht="15.75">
      <c r="A39" s="74"/>
      <c r="B39" s="10"/>
      <c r="C39" s="10"/>
      <c r="D39" s="10"/>
      <c r="E39" s="74"/>
      <c r="F39" s="10"/>
      <c r="G39" s="10"/>
      <c r="H39" s="10"/>
      <c r="I39" s="74"/>
      <c r="K39" s="116" t="s">
        <v>50</v>
      </c>
      <c r="L39" s="11">
        <f>②児童名簿!O19+②児童名簿!P19</f>
        <v>0</v>
      </c>
      <c r="M39" s="61">
        <f>ROUNDDOWN(L39/30,1)</f>
        <v>0</v>
      </c>
      <c r="N39" s="4" t="s">
        <v>67</v>
      </c>
    </row>
    <row r="40" spans="1:19" s="4" customFormat="1" ht="15.75">
      <c r="A40" s="74"/>
      <c r="B40" s="10"/>
      <c r="C40" s="10"/>
      <c r="D40" s="10"/>
      <c r="E40" s="74"/>
      <c r="F40" s="10"/>
      <c r="G40" s="10"/>
      <c r="H40" s="10"/>
      <c r="I40" s="74"/>
      <c r="J40" s="74"/>
      <c r="K40" s="136" t="s">
        <v>171</v>
      </c>
      <c r="L40" s="137"/>
      <c r="M40" s="137"/>
      <c r="N40" s="131"/>
    </row>
    <row r="41" spans="1:19" s="4" customFormat="1" ht="15.75">
      <c r="A41" s="74"/>
      <c r="B41" s="10"/>
      <c r="C41" s="10"/>
      <c r="D41" s="10"/>
      <c r="E41" s="74"/>
      <c r="F41" s="10"/>
      <c r="G41" s="10"/>
      <c r="H41" s="10"/>
      <c r="I41" s="74"/>
      <c r="J41" s="74"/>
      <c r="K41" s="116"/>
      <c r="L41" s="116" t="s">
        <v>47</v>
      </c>
      <c r="M41" s="116" t="s">
        <v>48</v>
      </c>
    </row>
    <row r="42" spans="1:19" s="4" customFormat="1" ht="15.75">
      <c r="A42" s="74"/>
      <c r="B42" s="10"/>
      <c r="C42" s="10"/>
      <c r="D42" s="147" t="s">
        <v>166</v>
      </c>
      <c r="E42" s="74"/>
      <c r="F42" s="10"/>
      <c r="G42" s="10"/>
      <c r="H42" s="10"/>
      <c r="I42" s="74"/>
      <c r="J42" s="74"/>
      <c r="K42" s="116" t="s">
        <v>153</v>
      </c>
      <c r="L42" s="11">
        <f>④加算!$M$24</f>
        <v>0</v>
      </c>
      <c r="M42" s="65">
        <f>ROUNDDOWN(L42/2,1)</f>
        <v>0</v>
      </c>
      <c r="N42" s="4" t="s">
        <v>67</v>
      </c>
    </row>
    <row r="43" spans="1:19" s="4" customFormat="1" ht="15.75" customHeight="1">
      <c r="A43" s="74"/>
      <c r="B43" s="10"/>
      <c r="C43" s="10"/>
      <c r="D43" s="266" t="s">
        <v>150</v>
      </c>
      <c r="E43" s="267"/>
      <c r="F43" s="267"/>
      <c r="G43" s="301"/>
      <c r="H43" s="146" t="str">
        <f>IF(③職員名簿!W11=1,"OK","NG")</f>
        <v>NG</v>
      </c>
      <c r="I43" s="74"/>
      <c r="J43" s="74"/>
      <c r="L43" s="62" t="s">
        <v>3</v>
      </c>
      <c r="M43" s="133">
        <f>SUM(M35:M39,M42)</f>
        <v>0.1</v>
      </c>
      <c r="N43" s="4" t="s">
        <v>67</v>
      </c>
    </row>
    <row r="44" spans="1:19" s="4" customFormat="1" ht="15.75" customHeight="1">
      <c r="A44" s="74"/>
      <c r="B44" s="10"/>
      <c r="C44" s="10"/>
      <c r="D44" s="266" t="s">
        <v>151</v>
      </c>
      <c r="E44" s="267"/>
      <c r="F44" s="267"/>
      <c r="G44" s="301"/>
      <c r="H44" s="146" t="str">
        <f>IF(③職員名簿!W14=1,"OK","NG")</f>
        <v>NG</v>
      </c>
      <c r="I44" s="74"/>
      <c r="J44" s="74"/>
    </row>
    <row r="45" spans="1:19" s="4" customFormat="1" ht="15.75" customHeight="1">
      <c r="A45" s="74"/>
      <c r="B45" s="10"/>
      <c r="C45" s="149">
        <f>IF(COUNTIF(H43:H45,"OK")=3,1,0)</f>
        <v>0</v>
      </c>
      <c r="D45" s="266" t="s">
        <v>152</v>
      </c>
      <c r="E45" s="267"/>
      <c r="F45" s="267"/>
      <c r="G45" s="301"/>
      <c r="H45" s="146" t="str">
        <f>IF(③職員名簿!W15=1,"OK","NG")</f>
        <v>NG</v>
      </c>
      <c r="I45" s="74"/>
      <c r="J45" s="74"/>
      <c r="K45" s="304" t="s">
        <v>172</v>
      </c>
      <c r="L45" s="305"/>
      <c r="M45" s="133">
        <f>ROUND(M43+1,0)</f>
        <v>1</v>
      </c>
      <c r="N45" s="4" t="s">
        <v>67</v>
      </c>
    </row>
    <row r="46" spans="1:19" s="4" customFormat="1" ht="16.5" thickBot="1">
      <c r="A46" s="74"/>
      <c r="B46" s="10"/>
      <c r="C46" s="10"/>
      <c r="D46" s="10"/>
      <c r="E46" s="74"/>
      <c r="F46" s="10"/>
      <c r="G46" s="10"/>
      <c r="H46" s="10"/>
      <c r="I46" s="74"/>
      <c r="J46" s="74"/>
    </row>
    <row r="47" spans="1:19" s="4" customFormat="1" ht="18.75" customHeight="1" thickBot="1">
      <c r="A47" s="74"/>
      <c r="B47" s="10"/>
      <c r="C47" s="10"/>
      <c r="D47" s="10"/>
      <c r="E47" s="74"/>
      <c r="F47" s="10"/>
      <c r="G47" s="10"/>
      <c r="H47" s="10"/>
      <c r="J47" s="74"/>
      <c r="K47" s="293" t="s">
        <v>121</v>
      </c>
      <c r="L47" s="266"/>
      <c r="M47" s="127">
        <f>M45-M19</f>
        <v>0</v>
      </c>
      <c r="N47" s="4" t="s">
        <v>67</v>
      </c>
      <c r="O47" s="67">
        <f>O28-M47</f>
        <v>-1</v>
      </c>
      <c r="P47" s="4" t="s">
        <v>67</v>
      </c>
    </row>
    <row r="48" spans="1:19" s="4" customFormat="1" ht="15.75">
      <c r="B48" s="59"/>
      <c r="C48" s="59"/>
      <c r="D48" s="59"/>
      <c r="F48" s="59"/>
      <c r="G48" s="59"/>
      <c r="H48" s="59"/>
      <c r="J48" s="74"/>
      <c r="K48" s="134" t="s">
        <v>155</v>
      </c>
    </row>
    <row r="49" spans="1:20" s="4" customFormat="1" ht="15.75">
      <c r="B49" s="59"/>
      <c r="C49" s="59"/>
      <c r="D49" s="59"/>
      <c r="F49" s="59"/>
      <c r="G49" s="59"/>
      <c r="H49" s="59"/>
      <c r="K49" s="291" t="str">
        <f>IF(L42=0,"",IF($O$47&gt;=0,IF($N$28=1,"障害児保育加算　適用OK","障害児保育加算　適用不可（基本分）"),"障害児保育加算　適用不可（職員数）"))</f>
        <v/>
      </c>
      <c r="L49" s="291"/>
      <c r="M49" s="291"/>
    </row>
    <row r="50" spans="1:20">
      <c r="A50" s="4"/>
      <c r="B50" s="59"/>
      <c r="C50" s="59"/>
      <c r="D50" s="59"/>
      <c r="E50" s="4"/>
      <c r="F50" s="59"/>
      <c r="G50" s="59"/>
      <c r="H50" s="59"/>
      <c r="I50" s="4"/>
      <c r="J50" s="4"/>
      <c r="K50" s="4"/>
      <c r="L50" s="4"/>
      <c r="M50" s="4"/>
      <c r="N50" s="4"/>
      <c r="O50" s="4"/>
      <c r="P50" s="4"/>
      <c r="Q50" s="4"/>
      <c r="R50" s="4"/>
      <c r="S50" s="4"/>
      <c r="T50" s="4"/>
    </row>
    <row r="51" spans="1:20">
      <c r="B51" s="59"/>
      <c r="C51" s="59"/>
      <c r="D51" s="59"/>
      <c r="E51" s="4"/>
      <c r="F51" s="59"/>
      <c r="G51" s="59"/>
      <c r="H51" s="59"/>
      <c r="K51" s="4"/>
      <c r="L51" s="4"/>
      <c r="M51" s="4"/>
      <c r="N51" s="4"/>
      <c r="O51" s="4"/>
      <c r="P51" s="4"/>
      <c r="Q51" s="4"/>
      <c r="R51" s="4"/>
      <c r="S51" s="4"/>
    </row>
    <row r="52" spans="1:20">
      <c r="B52" s="59"/>
      <c r="C52" s="59"/>
      <c r="D52" s="59"/>
      <c r="E52" s="4"/>
      <c r="F52" s="59"/>
      <c r="G52" s="59"/>
      <c r="H52" s="59"/>
      <c r="K52" s="4"/>
      <c r="L52" s="4"/>
      <c r="M52" s="4"/>
      <c r="N52" s="4"/>
      <c r="O52" s="4"/>
      <c r="P52" s="4"/>
    </row>
    <row r="53" spans="1:20">
      <c r="B53" s="59"/>
      <c r="C53" s="59"/>
      <c r="D53" s="59"/>
      <c r="E53" s="4"/>
      <c r="F53" s="59"/>
      <c r="G53" s="59"/>
      <c r="H53" s="59"/>
      <c r="K53" s="4"/>
      <c r="L53" s="4"/>
      <c r="M53" s="4"/>
      <c r="N53" s="4"/>
      <c r="O53" s="4"/>
      <c r="P53" s="4"/>
    </row>
    <row r="54" spans="1:20">
      <c r="B54" s="59"/>
      <c r="C54" s="59"/>
      <c r="D54" s="59"/>
      <c r="E54" s="4"/>
      <c r="F54" s="59"/>
      <c r="G54" s="59"/>
      <c r="H54" s="59"/>
      <c r="K54" s="4"/>
      <c r="L54" s="4"/>
      <c r="M54" s="4"/>
      <c r="N54" s="4"/>
      <c r="O54" s="4"/>
      <c r="P54" s="4"/>
    </row>
    <row r="55" spans="1:20">
      <c r="B55" s="59"/>
      <c r="C55" s="59"/>
      <c r="D55" s="59"/>
      <c r="E55" s="4"/>
      <c r="F55" s="59"/>
      <c r="G55" s="59"/>
      <c r="H55" s="59"/>
      <c r="K55" s="4"/>
      <c r="L55" s="4"/>
      <c r="M55" s="4"/>
      <c r="N55" s="4"/>
      <c r="O55" s="4"/>
      <c r="P55" s="4"/>
    </row>
    <row r="56" spans="1:20">
      <c r="K56" s="4"/>
      <c r="L56" s="4"/>
      <c r="M56" s="4"/>
      <c r="N56" s="4"/>
      <c r="O56" s="4"/>
      <c r="P56" s="4"/>
    </row>
    <row r="57" spans="1:20">
      <c r="K57" s="4"/>
      <c r="L57" s="4"/>
      <c r="M57" s="4"/>
      <c r="N57" s="4"/>
      <c r="O57" s="4"/>
      <c r="P57" s="4"/>
    </row>
    <row r="58" spans="1:20">
      <c r="K58" s="4"/>
      <c r="L58" s="4"/>
      <c r="M58" s="4"/>
      <c r="N58" s="4"/>
      <c r="O58" s="4"/>
      <c r="P58" s="4"/>
    </row>
    <row r="59" spans="1:20">
      <c r="K59" s="4"/>
      <c r="L59" s="4"/>
      <c r="M59" s="4"/>
      <c r="N59" s="4"/>
      <c r="O59" s="4"/>
      <c r="P59" s="4"/>
    </row>
    <row r="60" spans="1:20">
      <c r="K60" s="4"/>
      <c r="L60" s="4"/>
      <c r="M60" s="4"/>
      <c r="N60" s="4"/>
      <c r="O60" s="4"/>
      <c r="P60" s="4"/>
    </row>
    <row r="61" spans="1:20">
      <c r="K61" s="4"/>
      <c r="L61" s="4"/>
      <c r="M61" s="4"/>
      <c r="N61" s="4"/>
      <c r="O61" s="4"/>
      <c r="P61" s="4"/>
    </row>
    <row r="62" spans="1:20">
      <c r="K62" s="4"/>
      <c r="L62" s="4"/>
      <c r="M62" s="4"/>
      <c r="N62" s="4"/>
      <c r="P62" s="4"/>
    </row>
    <row r="63" spans="1:20">
      <c r="K63" s="4"/>
      <c r="L63" s="4"/>
      <c r="M63" s="4"/>
      <c r="N63" s="4"/>
      <c r="P63" s="4"/>
    </row>
    <row r="64" spans="1:20">
      <c r="K64" s="4"/>
      <c r="L64" s="4"/>
      <c r="M64" s="4"/>
      <c r="N64" s="4"/>
    </row>
    <row r="65" spans="11:14">
      <c r="K65" s="4"/>
      <c r="L65" s="4"/>
      <c r="M65" s="4"/>
      <c r="N65" s="4"/>
    </row>
    <row r="66" spans="11:14">
      <c r="N66" s="4"/>
    </row>
  </sheetData>
  <mergeCells count="28">
    <mergeCell ref="D14:H14"/>
    <mergeCell ref="B1:N1"/>
    <mergeCell ref="A7:I7"/>
    <mergeCell ref="K8:M8"/>
    <mergeCell ref="B3:F3"/>
    <mergeCell ref="N3:O3"/>
    <mergeCell ref="K10:M10"/>
    <mergeCell ref="K7:O7"/>
    <mergeCell ref="N4:O4"/>
    <mergeCell ref="B4:K4"/>
    <mergeCell ref="D9:H9"/>
    <mergeCell ref="D10:H10"/>
    <mergeCell ref="K49:M49"/>
    <mergeCell ref="D11:H11"/>
    <mergeCell ref="D12:H12"/>
    <mergeCell ref="D13:H13"/>
    <mergeCell ref="K28:L28"/>
    <mergeCell ref="K21:L21"/>
    <mergeCell ref="A17:I17"/>
    <mergeCell ref="K25:L25"/>
    <mergeCell ref="K24:M24"/>
    <mergeCell ref="D45:G45"/>
    <mergeCell ref="K29:L30"/>
    <mergeCell ref="K45:L45"/>
    <mergeCell ref="K20:L20"/>
    <mergeCell ref="D43:G43"/>
    <mergeCell ref="D44:G44"/>
    <mergeCell ref="K47:L47"/>
  </mergeCells>
  <phoneticPr fontId="1"/>
  <pageMargins left="0.51181102362204722" right="0.51181102362204722" top="0.55118110236220474" bottom="0.55118110236220474" header="0.31496062992125984" footer="0.31496062992125984"/>
  <pageSetup paperSize="9" scale="96"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6"/>
  <sheetViews>
    <sheetView view="pageBreakPreview" zoomScaleNormal="100" zoomScaleSheetLayoutView="100" workbookViewId="0">
      <selection activeCell="A2" sqref="A2"/>
    </sheetView>
  </sheetViews>
  <sheetFormatPr defaultRowHeight="18.75"/>
  <sheetData>
    <row r="1" spans="1:1">
      <c r="A1" t="s">
        <v>242</v>
      </c>
    </row>
    <row r="21" spans="1:13">
      <c r="A21" s="99" t="s">
        <v>81</v>
      </c>
      <c r="B21" s="321" t="s">
        <v>161</v>
      </c>
      <c r="C21" s="321"/>
      <c r="D21" s="321"/>
      <c r="E21" s="321"/>
      <c r="F21" s="321"/>
      <c r="G21" s="321"/>
      <c r="H21" s="321"/>
      <c r="I21" s="321"/>
      <c r="J21" s="321"/>
      <c r="K21" s="321"/>
      <c r="L21" s="321"/>
      <c r="M21" s="321"/>
    </row>
    <row r="22" spans="1:13" ht="18.75" customHeight="1">
      <c r="A22" s="100" t="s">
        <v>82</v>
      </c>
      <c r="B22" s="321" t="s">
        <v>163</v>
      </c>
      <c r="C22" s="321"/>
      <c r="D22" s="321"/>
      <c r="E22" s="321"/>
      <c r="F22" s="321"/>
      <c r="G22" s="321"/>
      <c r="H22" s="321"/>
      <c r="I22" s="321"/>
      <c r="J22" s="321"/>
      <c r="K22" s="321"/>
      <c r="L22" s="321"/>
      <c r="M22" s="321"/>
    </row>
    <row r="23" spans="1:13" ht="18.75" customHeight="1">
      <c r="A23" s="100" t="s">
        <v>83</v>
      </c>
      <c r="B23" s="322" t="s">
        <v>110</v>
      </c>
      <c r="C23" s="322"/>
      <c r="D23" s="322"/>
      <c r="E23" s="322"/>
      <c r="F23" s="322"/>
      <c r="G23" s="322"/>
      <c r="H23" s="322"/>
      <c r="I23" s="322"/>
      <c r="J23" s="322"/>
      <c r="K23" s="322"/>
      <c r="L23" s="322"/>
      <c r="M23" s="322"/>
    </row>
    <row r="24" spans="1:13">
      <c r="A24" s="100" t="s">
        <v>162</v>
      </c>
      <c r="B24" s="143" t="s">
        <v>111</v>
      </c>
      <c r="C24" s="113"/>
      <c r="D24" s="113"/>
      <c r="E24" s="113"/>
      <c r="F24" s="113"/>
      <c r="G24" s="113"/>
      <c r="H24" s="113"/>
      <c r="I24" s="113"/>
      <c r="J24" s="113"/>
      <c r="K24" s="113"/>
      <c r="L24" s="113"/>
      <c r="M24" s="113"/>
    </row>
    <row r="25" spans="1:13">
      <c r="A25" s="100"/>
      <c r="B25" s="113"/>
      <c r="C25" s="113"/>
      <c r="D25" s="113"/>
      <c r="E25" s="113"/>
      <c r="F25" s="113"/>
      <c r="G25" s="113"/>
      <c r="H25" s="113"/>
      <c r="I25" s="113"/>
      <c r="J25" s="113"/>
      <c r="K25" s="113"/>
      <c r="L25" s="113"/>
      <c r="M25" s="113"/>
    </row>
    <row r="26" spans="1:13">
      <c r="M26" s="101" t="s">
        <v>84</v>
      </c>
    </row>
  </sheetData>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60"/>
  <sheetViews>
    <sheetView view="pageBreakPreview" zoomScale="55" zoomScaleNormal="55" zoomScaleSheetLayoutView="55" workbookViewId="0">
      <selection activeCell="H36" sqref="H36"/>
    </sheetView>
  </sheetViews>
  <sheetFormatPr defaultRowHeight="18.75"/>
  <cols>
    <col min="17" max="17" width="8.875" customWidth="1"/>
  </cols>
  <sheetData>
    <row r="1" spans="1:13" ht="18.75" customHeight="1">
      <c r="A1" s="323" t="s">
        <v>241</v>
      </c>
      <c r="B1" s="323"/>
      <c r="C1" s="323"/>
      <c r="D1" s="323"/>
      <c r="E1" s="323"/>
      <c r="F1" s="323"/>
      <c r="G1" s="323"/>
      <c r="H1" s="323"/>
      <c r="I1" s="323"/>
      <c r="J1" s="323"/>
      <c r="K1" s="323"/>
      <c r="L1" s="323"/>
      <c r="M1" s="323"/>
    </row>
    <row r="2" spans="1:13" ht="18.75" customHeight="1">
      <c r="A2" s="323"/>
      <c r="B2" s="323"/>
      <c r="C2" s="323"/>
      <c r="D2" s="323"/>
      <c r="E2" s="323"/>
      <c r="F2" s="323"/>
      <c r="G2" s="323"/>
      <c r="H2" s="323"/>
      <c r="I2" s="323"/>
      <c r="J2" s="323"/>
      <c r="K2" s="323"/>
      <c r="L2" s="323"/>
      <c r="M2" s="323"/>
    </row>
    <row r="3" spans="1:13" ht="18.75" customHeight="1">
      <c r="A3" s="117"/>
      <c r="B3" s="117"/>
      <c r="C3" s="117"/>
      <c r="D3" s="117"/>
      <c r="E3" s="117"/>
      <c r="F3" s="117"/>
      <c r="G3" s="117"/>
      <c r="H3" s="117"/>
      <c r="I3" s="117"/>
      <c r="J3" s="117"/>
      <c r="K3" s="117"/>
      <c r="L3" s="117"/>
      <c r="M3" s="117"/>
    </row>
    <row r="37" s="201" customFormat="1"/>
    <row r="38" s="201" customFormat="1"/>
    <row r="39" s="201" customFormat="1"/>
    <row r="40" s="201" customFormat="1"/>
    <row r="41" s="201" customFormat="1"/>
    <row r="55" spans="1:31">
      <c r="A55" t="s">
        <v>160</v>
      </c>
    </row>
    <row r="60" spans="1:31">
      <c r="AE60" s="101" t="s">
        <v>85</v>
      </c>
    </row>
  </sheetData>
  <mergeCells count="1">
    <mergeCell ref="A1:M2"/>
  </mergeCells>
  <phoneticPr fontId="1"/>
  <pageMargins left="0.7" right="0.7" top="0.75" bottom="0.75" header="0.3" footer="0.3"/>
  <pageSetup paperSize="9" scale="4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20"/>
  <sheetViews>
    <sheetView workbookViewId="0">
      <selection activeCell="D22" sqref="D22"/>
    </sheetView>
  </sheetViews>
  <sheetFormatPr defaultRowHeight="18.75"/>
  <cols>
    <col min="2" max="2" width="10.25" bestFit="1" customWidth="1"/>
    <col min="3" max="3" width="55.625" customWidth="1"/>
  </cols>
  <sheetData>
    <row r="1" spans="1:3" ht="26.25" thickBot="1">
      <c r="A1" s="324">
        <v>1</v>
      </c>
      <c r="B1" s="325"/>
      <c r="C1" s="158"/>
    </row>
    <row r="2" spans="1:3">
      <c r="A2" s="44" t="s">
        <v>91</v>
      </c>
      <c r="B2" s="44" t="s">
        <v>92</v>
      </c>
      <c r="C2" s="44" t="s">
        <v>93</v>
      </c>
    </row>
    <row r="3" spans="1:3" hidden="1">
      <c r="A3" s="172">
        <v>0.1</v>
      </c>
      <c r="B3" s="107">
        <v>44167</v>
      </c>
      <c r="C3" s="44" t="s">
        <v>170</v>
      </c>
    </row>
    <row r="4" spans="1:3" hidden="1">
      <c r="A4" s="172">
        <v>0.11</v>
      </c>
      <c r="B4" s="107">
        <v>44323</v>
      </c>
      <c r="C4" s="44" t="s">
        <v>191</v>
      </c>
    </row>
    <row r="5" spans="1:3" hidden="1">
      <c r="A5" s="172">
        <v>1</v>
      </c>
      <c r="B5" s="107">
        <v>44371</v>
      </c>
      <c r="C5" s="44" t="s">
        <v>205</v>
      </c>
    </row>
    <row r="6" spans="1:3" hidden="1">
      <c r="A6" s="172">
        <v>0</v>
      </c>
      <c r="B6" s="107">
        <v>44573</v>
      </c>
      <c r="C6" s="44" t="s">
        <v>194</v>
      </c>
    </row>
    <row r="7" spans="1:3" hidden="1">
      <c r="A7" s="172">
        <v>0.01</v>
      </c>
      <c r="B7" s="107">
        <v>44573</v>
      </c>
      <c r="C7" s="44" t="s">
        <v>201</v>
      </c>
    </row>
    <row r="8" spans="1:3" hidden="1">
      <c r="A8" s="172"/>
      <c r="B8" s="44"/>
      <c r="C8" s="44" t="s">
        <v>202</v>
      </c>
    </row>
    <row r="9" spans="1:3" hidden="1">
      <c r="A9" s="172">
        <v>0.2</v>
      </c>
      <c r="B9" s="107">
        <v>44649</v>
      </c>
      <c r="C9" s="44" t="s">
        <v>204</v>
      </c>
    </row>
    <row r="10" spans="1:3" hidden="1">
      <c r="A10" s="172">
        <v>0.99</v>
      </c>
      <c r="B10" s="107">
        <v>44656</v>
      </c>
      <c r="C10" s="44" t="s">
        <v>207</v>
      </c>
    </row>
    <row r="11" spans="1:3" hidden="1">
      <c r="A11" s="172"/>
      <c r="B11" s="107">
        <v>45096</v>
      </c>
      <c r="C11" s="189" t="s">
        <v>214</v>
      </c>
    </row>
    <row r="12" spans="1:3" hidden="1">
      <c r="A12" s="172"/>
      <c r="B12" s="107"/>
      <c r="C12" s="44"/>
    </row>
    <row r="13" spans="1:3" hidden="1">
      <c r="A13" s="172">
        <v>0.99</v>
      </c>
      <c r="B13" s="107">
        <v>45012</v>
      </c>
      <c r="C13" s="44" t="s">
        <v>215</v>
      </c>
    </row>
    <row r="14" spans="1:3" ht="18" hidden="1" customHeight="1">
      <c r="A14" s="172"/>
      <c r="B14" s="107"/>
      <c r="C14" s="44"/>
    </row>
    <row r="15" spans="1:3">
      <c r="A15" s="172">
        <v>0.99</v>
      </c>
      <c r="B15" s="107">
        <v>45740</v>
      </c>
      <c r="C15" s="212" t="s">
        <v>233</v>
      </c>
    </row>
    <row r="16" spans="1:3" s="201" customFormat="1">
      <c r="A16" s="172"/>
      <c r="B16" s="107"/>
      <c r="C16" s="44" t="s">
        <v>234</v>
      </c>
    </row>
    <row r="17" spans="1:3" s="201" customFormat="1">
      <c r="A17" s="172"/>
      <c r="B17" s="107"/>
      <c r="C17" s="212"/>
    </row>
    <row r="18" spans="1:3" s="201" customFormat="1">
      <c r="A18" s="172">
        <v>1</v>
      </c>
      <c r="B18" s="107">
        <v>45839</v>
      </c>
      <c r="C18" s="212" t="s">
        <v>236</v>
      </c>
    </row>
    <row r="19" spans="1:3" s="201" customFormat="1">
      <c r="A19" s="172"/>
      <c r="B19" s="107"/>
      <c r="C19" s="212" t="s">
        <v>235</v>
      </c>
    </row>
    <row r="20" spans="1:3">
      <c r="A20" s="172"/>
      <c r="B20" s="107"/>
      <c r="C20" s="44"/>
    </row>
  </sheetData>
  <mergeCells count="1">
    <mergeCell ref="A1:B1"/>
  </mergeCells>
  <phoneticPr fontId="1"/>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cp:lastModifiedBy>
  <cp:lastPrinted>2025-03-24T05:12:11Z</cp:lastPrinted>
  <dcterms:created xsi:type="dcterms:W3CDTF">2020-01-20T06:10:49Z</dcterms:created>
  <dcterms:modified xsi:type="dcterms:W3CDTF">2025-08-03T23:47:35Z</dcterms:modified>
</cp:coreProperties>
</file>