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70入所・給付係\01_教育・保育給付\5_加算認定\R4\1_加算率等認定申請\2_加算適用申請様式\記載例\"/>
    </mc:Choice>
  </mc:AlternateContent>
  <bookViews>
    <workbookView xWindow="0" yWindow="0" windowWidth="20175" windowHeight="7500" tabRatio="700"/>
  </bookViews>
  <sheets>
    <sheet name="①基本情報" sheetId="5" r:id="rId1"/>
    <sheet name="②児童名簿" sheetId="1" r:id="rId2"/>
    <sheet name="③職員名簿" sheetId="2" r:id="rId3"/>
    <sheet name="④加算" sheetId="3" r:id="rId4"/>
    <sheet name="⑤集計表" sheetId="4" r:id="rId5"/>
    <sheet name="職員配置" sheetId="7" r:id="rId6"/>
    <sheet name="各加算の関係性" sheetId="8" r:id="rId7"/>
    <sheet name="改修履歴" sheetId="9" r:id="rId8"/>
  </sheets>
  <definedNames>
    <definedName name="_xlnm.Print_Area" localSheetId="0">①基本情報!$A$1:$J$26</definedName>
    <definedName name="_xlnm.Print_Area" localSheetId="1">②児童名簿!$A$1:$H$47</definedName>
    <definedName name="_xlnm.Print_Area" localSheetId="2">③職員名簿!$A$1:$L$37</definedName>
    <definedName name="_xlnm.Print_Area" localSheetId="3">④加算!$A$1:$I$38</definedName>
    <definedName name="_xlnm.Print_Area" localSheetId="4">⑤集計表!$A$1:$P$47</definedName>
    <definedName name="_xlnm.Print_Area" localSheetId="6">各加算の関係性!$A$1:$AE$55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2" i="4" l="1"/>
  <c r="I2" i="3"/>
  <c r="L2" i="2"/>
  <c r="H2" i="1"/>
  <c r="J2" i="5"/>
  <c r="A1" i="5" l="1"/>
  <c r="B1" i="4" s="1"/>
  <c r="A1" i="2" l="1"/>
  <c r="A1" i="3"/>
  <c r="O3" i="3" l="1"/>
  <c r="N3" i="3" l="1"/>
  <c r="J23" i="5"/>
  <c r="J22" i="5"/>
  <c r="L3" i="3" l="1"/>
  <c r="K3" i="3" s="1"/>
  <c r="H11" i="3" s="1"/>
  <c r="B38" i="2"/>
  <c r="B37" i="2"/>
  <c r="B36" i="2"/>
  <c r="B35" i="2"/>
  <c r="B34" i="2"/>
  <c r="B33" i="2"/>
  <c r="B32" i="2"/>
  <c r="B31" i="2"/>
  <c r="B30" i="2"/>
  <c r="B29" i="2"/>
  <c r="B28" i="2"/>
  <c r="B27" i="2"/>
  <c r="T38" i="2"/>
  <c r="T37" i="2"/>
  <c r="T36" i="2"/>
  <c r="T35" i="2"/>
  <c r="T34" i="2"/>
  <c r="T33" i="2"/>
  <c r="T32" i="2"/>
  <c r="T31" i="2"/>
  <c r="T30" i="2"/>
  <c r="T29" i="2"/>
  <c r="T28" i="2"/>
  <c r="T27" i="2"/>
  <c r="W13" i="2"/>
  <c r="Z13" i="2" s="1"/>
  <c r="X15" i="2" l="1"/>
  <c r="Y14" i="2"/>
  <c r="X14" i="2"/>
  <c r="W15" i="2"/>
  <c r="W14" i="2"/>
  <c r="W12" i="2"/>
  <c r="Z12" i="2" s="1"/>
  <c r="AA13" i="2" s="1"/>
  <c r="M27" i="4" s="1"/>
  <c r="N27" i="4" s="1"/>
  <c r="W11" i="2"/>
  <c r="Z11" i="2" s="1"/>
  <c r="H43" i="4" s="1"/>
  <c r="F33" i="4"/>
  <c r="F34" i="4"/>
  <c r="F32" i="4"/>
  <c r="F31" i="4"/>
  <c r="F30" i="4"/>
  <c r="F29" i="4"/>
  <c r="F28" i="4"/>
  <c r="F25" i="4"/>
  <c r="F22" i="4"/>
  <c r="F21" i="4"/>
  <c r="B22" i="4"/>
  <c r="B25" i="4"/>
  <c r="Z15" i="2" l="1"/>
  <c r="H45" i="4" s="1"/>
  <c r="Z14" i="2"/>
  <c r="H44" i="4" s="1"/>
  <c r="B8" i="1"/>
  <c r="B9" i="1"/>
  <c r="B10" i="1"/>
  <c r="B11" i="1"/>
  <c r="B12" i="1"/>
  <c r="B13" i="1"/>
  <c r="B14" i="1"/>
  <c r="B15" i="1"/>
  <c r="B16" i="1"/>
  <c r="B17" i="1"/>
  <c r="B18" i="1"/>
  <c r="B19" i="1"/>
  <c r="B20" i="1"/>
  <c r="B21" i="1"/>
  <c r="B22" i="1"/>
  <c r="B23" i="1"/>
  <c r="B24" i="1"/>
  <c r="B25" i="1"/>
  <c r="M9" i="1" s="1"/>
  <c r="B26" i="1"/>
  <c r="B27" i="1"/>
  <c r="B28" i="1"/>
  <c r="B29" i="1"/>
  <c r="B30" i="1"/>
  <c r="B31" i="1"/>
  <c r="B32" i="1"/>
  <c r="B33" i="1"/>
  <c r="B34" i="1"/>
  <c r="B35" i="1"/>
  <c r="B36" i="1"/>
  <c r="B37" i="1"/>
  <c r="B38" i="1"/>
  <c r="B39" i="1"/>
  <c r="B40" i="1"/>
  <c r="B41" i="1"/>
  <c r="B42" i="1"/>
  <c r="B43" i="1"/>
  <c r="B44" i="1"/>
  <c r="B45" i="1"/>
  <c r="B46" i="1"/>
  <c r="B47" i="1"/>
  <c r="C45" i="4" l="1"/>
  <c r="N15" i="1"/>
  <c r="O15" i="1"/>
  <c r="M15" i="1"/>
  <c r="L15" i="1"/>
  <c r="P15" i="1"/>
  <c r="K15" i="1"/>
  <c r="P9" i="1"/>
  <c r="N9" i="1"/>
  <c r="O9" i="1"/>
  <c r="A1" i="1"/>
  <c r="Q15" i="1" l="1"/>
  <c r="M24" i="3" s="1"/>
  <c r="N2" i="5"/>
  <c r="B21" i="4" l="1"/>
  <c r="C11" i="3"/>
  <c r="L40" i="4"/>
  <c r="M40" i="4" s="1"/>
  <c r="N4" i="5"/>
  <c r="O4" i="3" s="1"/>
  <c r="N4" i="3" s="1"/>
  <c r="L4" i="3" s="1"/>
  <c r="K4" i="3" s="1"/>
  <c r="H22" i="3" s="1"/>
  <c r="H14" i="4"/>
  <c r="N4" i="4"/>
  <c r="B13" i="4"/>
  <c r="B12" i="4"/>
  <c r="O2" i="3" l="1"/>
  <c r="J22" i="2"/>
  <c r="J21" i="2"/>
  <c r="J20" i="2"/>
  <c r="B11" i="4" l="1"/>
  <c r="B10" i="4"/>
  <c r="M24" i="4" s="1"/>
  <c r="B9" i="4"/>
  <c r="F20" i="4"/>
  <c r="F19" i="4"/>
  <c r="B19" i="4"/>
  <c r="B24" i="4"/>
  <c r="B23" i="4"/>
  <c r="B20" i="4"/>
  <c r="Q9" i="1"/>
  <c r="J38" i="2"/>
  <c r="J18" i="2"/>
  <c r="U8" i="2"/>
  <c r="J13" i="2" s="1"/>
  <c r="J14" i="2" l="1"/>
  <c r="J12" i="2"/>
  <c r="J24" i="2"/>
  <c r="J15" i="2"/>
  <c r="M10" i="1"/>
  <c r="J31" i="2"/>
  <c r="J34" i="2"/>
  <c r="J30" i="2"/>
  <c r="J33" i="2"/>
  <c r="J36" i="2"/>
  <c r="J35" i="2"/>
  <c r="J37" i="2"/>
  <c r="J29" i="2"/>
  <c r="J32" i="2"/>
  <c r="C14" i="4"/>
  <c r="K10" i="1"/>
  <c r="L10" i="1"/>
  <c r="J16" i="2"/>
  <c r="J28" i="2"/>
  <c r="J17" i="2"/>
  <c r="J11" i="2"/>
  <c r="J27" i="2"/>
  <c r="B4" i="4"/>
  <c r="V32" i="2" l="1"/>
  <c r="W32" i="2"/>
  <c r="V31" i="2"/>
  <c r="W29" i="2"/>
  <c r="X29" i="2" s="1"/>
  <c r="V29" i="2"/>
  <c r="V28" i="2"/>
  <c r="K11" i="1"/>
  <c r="Q10" i="1"/>
  <c r="O11" i="1"/>
  <c r="O19" i="1" s="1"/>
  <c r="P11" i="1"/>
  <c r="P19" i="1" s="1"/>
  <c r="M11" i="1"/>
  <c r="M19" i="1" s="1"/>
  <c r="L11" i="1"/>
  <c r="L19" i="1" s="1"/>
  <c r="N11" i="1"/>
  <c r="N19" i="1" s="1"/>
  <c r="L36" i="4" s="1"/>
  <c r="M36" i="4" s="1"/>
  <c r="A3" i="3"/>
  <c r="A6" i="3"/>
  <c r="W31" i="2" l="1"/>
  <c r="C6" i="2"/>
  <c r="D6" i="2"/>
  <c r="W28" i="2"/>
  <c r="D7" i="2"/>
  <c r="C7" i="2"/>
  <c r="Y29" i="2"/>
  <c r="J7" i="2" s="1"/>
  <c r="X32" i="2"/>
  <c r="L12" i="4"/>
  <c r="M12" i="4" s="1"/>
  <c r="K19" i="1"/>
  <c r="L37" i="4"/>
  <c r="M37" i="4" s="1"/>
  <c r="L35" i="4"/>
  <c r="M35" i="4" s="1"/>
  <c r="L15" i="4"/>
  <c r="M15" i="4" s="1"/>
  <c r="K8" i="4"/>
  <c r="L13" i="4"/>
  <c r="M13" i="4" s="1"/>
  <c r="O8" i="4"/>
  <c r="Q11" i="1"/>
  <c r="L14" i="4"/>
  <c r="Y32" i="2" l="1"/>
  <c r="J6" i="2" s="1"/>
  <c r="L34" i="4"/>
  <c r="M34" i="4" s="1"/>
  <c r="M41" i="4" s="1"/>
  <c r="M43" i="4" s="1"/>
  <c r="Q19" i="1"/>
  <c r="M14" i="4"/>
  <c r="M16" i="4" s="1"/>
  <c r="M18" i="4" s="1"/>
  <c r="G4" i="1"/>
  <c r="I4" i="2"/>
  <c r="A4" i="2"/>
  <c r="A4" i="1"/>
  <c r="M45" i="4" l="1"/>
  <c r="O9" i="4"/>
  <c r="E17" i="5"/>
  <c r="R9" i="1" s="1"/>
  <c r="O18" i="4" l="1"/>
  <c r="M20" i="4" s="1"/>
  <c r="O27" i="4" l="1"/>
  <c r="M29" i="4" l="1"/>
  <c r="L7" i="3" s="1"/>
  <c r="K7" i="3" s="1"/>
  <c r="Q2" i="3" s="1"/>
  <c r="O45" i="4"/>
  <c r="K47" i="4" l="1"/>
  <c r="P2" i="3"/>
  <c r="N2" i="3" s="1"/>
  <c r="L2" i="3" s="1"/>
  <c r="K2" i="3" s="1"/>
  <c r="D11" i="3" s="1"/>
</calcChain>
</file>

<file path=xl/comments1.xml><?xml version="1.0" encoding="utf-8"?>
<comments xmlns="http://schemas.openxmlformats.org/spreadsheetml/2006/main">
  <authors>
    <author>三木市役所</author>
  </authors>
  <commentList>
    <comment ref="E3" authorId="0" shapeId="0">
      <text>
        <r>
          <rPr>
            <sz val="8"/>
            <color indexed="81"/>
            <rFont val="MS P ゴシック"/>
            <family val="3"/>
            <charset val="128"/>
          </rPr>
          <t xml:space="preserve">【参考】
特定教育・保育等に要する費用の額の算定に関する基準等の実施上の留意事項について（R2.5.12改正）
</t>
        </r>
        <r>
          <rPr>
            <b/>
            <sz val="8"/>
            <color indexed="81"/>
            <rFont val="MS P ゴシック"/>
            <family val="3"/>
            <charset val="128"/>
          </rPr>
          <t xml:space="preserve">
≪小規模保育事業A型・B型≫
Ⅵ 特定加算部分</t>
        </r>
        <r>
          <rPr>
            <sz val="8"/>
            <color indexed="81"/>
            <rFont val="MS P ゴシック"/>
            <family val="3"/>
            <charset val="128"/>
          </rPr>
          <t xml:space="preserve">
５．施設機能強化推進費加算（㉓）
（１）加算の要件
　事業所における火災・地震等の災害時に備え、職員等の防災教育及び災害発生時の安全かつ、迅速な避難誘導体制を充実する等の事業所の総合的な防災対策を図る取組（注１・注２・注３）を行う事業所で、以下の事業等を複数実施する事業所に加算する。
ⅰ 延長保育事業（子ども・子育て支援交付金の交付に係る要件に適合するもの及びこれと同等の要件を満たして自主事業として実施しているもの。ただし、当該要件を満たした月以降の各月においては、同一年度内に限り、事業を実施する体制が取られていることをもって当該要件を満たしているものと取り扱う。）
ⅱ 一時預かり事業（一般型）（子ども・子育て支援交付金に係る要件に適合しており、かつ、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内に限り、事業を実施する体制が取られていることをもって当該要件を満たしているものと取り扱う。）
ただし、当分の間は平成21年６月３日雇児発第0603002号厚生労働省雇用均等・児童家庭局長通知｢『保育対策等促進事業の実施について』の一部改正について」以前に定める一時保育促進事業の要件を満たしていると認められ、実施しているものも含むこととされること
ⅲ 病児保育事業（子ども・子育て支援交付金に係る要件に適合するもの及びこれと同等の要件を満たして自主事業として実施しているもの。）
ⅳ 乳児が３人以上利用している施設（４月から11月までの各月初日を平均して乳児が３人以上利用していること。）
ⅴ 障害児（軽度障害児を含む。）（注４）が１人以上利用している施設（４月から11月までの間に１人以上の障害児の利用があること。）
（注１）取組の実施方法の例示
　ⅰ 地域住民等への防災支援協力体制の整備及び合同避難訓練等を実施する。
　ⅱ 職員等への防災教育、訓練の実施及び避難具の整備を促進する。
（注２）取組に必要となる経費の額
　取組に必要となる経費の総額が、概ね16万円以上見込まれること。
（注３）支出対象経費
　需用費（消耗品費、燃料費、印刷製本費、修繕費、食糧費（茶菓）、光熱水費、医療材料費）・役務費（通信運搬費）・旅費・謝金・備品購入費・原材料費・使用料及び賃借料・賃金・委託費（防災訓練及び避難具の整備等に要する特別の経費に限り、保育の提供に当たって、通常要する費用は含まない。）
（注４）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
</t>
        </r>
      </text>
    </comment>
  </commentList>
</comments>
</file>

<file path=xl/comments2.xml><?xml version="1.0" encoding="utf-8"?>
<comments xmlns="http://schemas.openxmlformats.org/spreadsheetml/2006/main">
  <authors>
    <author>三木市役所</author>
  </authors>
  <commentList>
    <comment ref="B7" authorId="0" shapeId="0">
      <text>
        <r>
          <rPr>
            <b/>
            <sz val="8"/>
            <color indexed="81"/>
            <rFont val="MS P ゴシック"/>
            <family val="3"/>
            <charset val="128"/>
          </rPr>
          <t>クラスは生年月日を入力すると自動計算されます。</t>
        </r>
      </text>
    </comment>
    <comment ref="H7" authorId="0" shapeId="0">
      <text>
        <r>
          <rPr>
            <b/>
            <sz val="9"/>
            <color indexed="81"/>
            <rFont val="MS P ゴシック"/>
            <family val="3"/>
            <charset val="128"/>
          </rPr>
          <t>特記事項がある場合は明記してください。
また、事業所内保育事業において、従業員枠の児童の場合、その旨を明記してください。</t>
        </r>
      </text>
    </comment>
  </commentList>
</comments>
</file>

<file path=xl/comments3.xml><?xml version="1.0" encoding="utf-8"?>
<comments xmlns="http://schemas.openxmlformats.org/spreadsheetml/2006/main">
  <authors>
    <author>三木市役所</author>
  </authors>
  <commentList>
    <comment ref="A1" authorId="0" shapeId="0">
      <text>
        <r>
          <rPr>
            <b/>
            <sz val="8"/>
            <color indexed="17"/>
            <rFont val="MS P ゴシック"/>
            <family val="3"/>
            <charset val="128"/>
          </rPr>
          <t>※対象月の初日時点で就労している職員が対象となります。
※育休・療養休暇等の長期休暇取得中の職員は、休職中等職員の欄へ入力してください（ただし加算や職員数計算等の対象にはなりません）。</t>
        </r>
      </text>
    </comment>
    <comment ref="D11"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（イ）その他
ⅰ 管理者　１人
（注）管理者は児童福祉事業等に２年以上従事した者又はこれと同等以上の能力を有すると認められる者で、常時実際にその事業所の運営管理の業務に専従し、かつ給付費からの給与支出がある者とする。
＜児童福祉事業等に従事した者の例示＞
　児童福祉施設の職員、幼稚園・小学校等における教諭、市町村等の公的機関において児童福祉に関する事務を取り扱う部局の職員、民生委員・児童委員の他、教育・保育施設又は地域型保育事業に移行した施設・事業所における移行前の認可外保育施設の職員等
＜同等以上の能力を有すると認められる者の例示＞
　公的機関等の実施する施設長研修等を受講した者等
</t>
        </r>
      </text>
    </comment>
    <comment ref="B12"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（ア）保育従事者（※）
　ⅱ その他（※）
　ａ </t>
        </r>
        <r>
          <rPr>
            <b/>
            <u/>
            <sz val="9"/>
            <color indexed="81"/>
            <rFont val="MS P ゴシック"/>
            <family val="3"/>
            <charset val="128"/>
          </rPr>
          <t>保育標準時間認定を受けた子どもが利用する事業所については非常勤保育従事者１人（小規模保育事業Ａ型にあっては保育士）</t>
        </r>
        <r>
          <rPr>
            <sz val="9"/>
            <color indexed="81"/>
            <rFont val="MS P ゴシック"/>
            <family val="3"/>
            <charset val="128"/>
          </rPr>
          <t xml:space="preserve">
</t>
        </r>
      </text>
    </comment>
    <comment ref="B13"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（ア）保育従事者（※）
　基本分単価における必要保育従事者数は以下のⅰとⅱを合計した数であること。
また、</t>
        </r>
        <r>
          <rPr>
            <b/>
            <u/>
            <sz val="9"/>
            <color indexed="81"/>
            <rFont val="MS P ゴシック"/>
            <family val="3"/>
            <charset val="128"/>
          </rPr>
          <t>これとは別に非常勤の保育従事者（小規模保育事業Ａ型にあっては保育士）が配
置されていること</t>
        </r>
        <r>
          <rPr>
            <sz val="9"/>
            <color indexed="81"/>
            <rFont val="MS P ゴシック"/>
            <family val="3"/>
            <charset val="128"/>
          </rPr>
          <t xml:space="preserve">。
</t>
        </r>
      </text>
    </comment>
    <comment ref="B14"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（イ）その他
ⅱ 非常勤調理員等（注）
（注）調理業務の全部を委託する場合、または搬入施設から食事を搬入する場合は、調理員を置かないことができる。
</t>
        </r>
      </text>
    </comment>
    <comment ref="C14" authorId="0" shapeId="0">
      <text>
        <r>
          <rPr>
            <b/>
            <sz val="9"/>
            <color indexed="81"/>
            <rFont val="MS P ゴシック"/>
            <family val="3"/>
            <charset val="128"/>
          </rPr>
          <t>外部搬入をしている場合は「外部搬入」を、外部搬入をしておらず、委託をしている場合は「委託」を、選択してください。</t>
        </r>
      </text>
    </comment>
    <comment ref="I14" authorId="0" shapeId="0">
      <text>
        <r>
          <rPr>
            <b/>
            <sz val="9"/>
            <color indexed="81"/>
            <rFont val="MS P ゴシック"/>
            <family val="3"/>
            <charset val="128"/>
          </rPr>
          <t>外部搬入又は委託の場合は空欄にしてください</t>
        </r>
      </text>
    </comment>
    <comment ref="B15"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（イ）その他
ⅲ 非常勤事務職員（注）
（注）管理者等の職員が兼務する場合又は業務委託する場合は、配置は不要であること。
</t>
        </r>
      </text>
    </comment>
    <comment ref="C15" authorId="0" shapeId="0">
      <text>
        <r>
          <rPr>
            <b/>
            <sz val="9"/>
            <color indexed="81"/>
            <rFont val="MS P ゴシック"/>
            <family val="3"/>
            <charset val="128"/>
          </rPr>
          <t>管理者等が兼務する場合は「管理者等兼務」を選択してください</t>
        </r>
      </text>
    </comment>
    <comment ref="I15" authorId="0" shapeId="0">
      <text>
        <r>
          <rPr>
            <b/>
            <sz val="9"/>
            <color indexed="81"/>
            <rFont val="MS P ゴシック"/>
            <family val="3"/>
            <charset val="128"/>
          </rPr>
          <t>管理者等兼務の場合は空欄にしてください</t>
        </r>
      </text>
    </comment>
    <comment ref="C24" authorId="0" shapeId="0">
      <text>
        <r>
          <rPr>
            <b/>
            <sz val="9"/>
            <color indexed="81"/>
            <rFont val="MS P ゴシック"/>
            <family val="3"/>
            <charset val="128"/>
          </rPr>
          <t>幼保連携型認定こども園の学級の編制、職員、設備及び運営に関する基準の運用上の取扱いについて（通知）（R2.2.10改正）
２．職員配置について（基準省令第５条関係）
（２）特例期間中の保育教諭等、助保育教諭又は講師について
（中略）
なお、現行において、乳児４人以上が利用する保育所に勤務する保健師、看護師又は准看護師を、１人に限って、保育士とみなすことができる取扱いとしていることを踏まえ、乳児４人以上が利用する幼保連携型認定こども園に勤務する保健師、看護師又は准看護師を、１人に限って、一部改正法附則第５条に定める登録を受けた者（保育士）とみなすことができるものとし、当該者は、同条に規定する期間に限っては、保育教諭等又は講師として園児の保育に従事することができるものとする（当該者は保育にのみ従事することができるため、学級を担任することはできない）</t>
        </r>
      </text>
    </comment>
  </commentList>
</comments>
</file>

<file path=xl/comments4.xml><?xml version="1.0" encoding="utf-8"?>
<comments xmlns="http://schemas.openxmlformats.org/spreadsheetml/2006/main">
  <authors>
    <author>三木市役所</author>
  </authors>
  <commentList>
    <comment ref="A1" authorId="0" shapeId="0">
      <text>
        <r>
          <rPr>
            <b/>
            <sz val="9"/>
            <color indexed="17"/>
            <rFont val="MS P ゴシック"/>
            <family val="3"/>
            <charset val="128"/>
          </rPr>
          <t>※それぞれの加算適用条件（職員配置や職員数等）を満たしていない場合は【適用不可】と表示されます。
意図しない適用不可が出ている場合は、各加算の関係性を踏まえて、①基本情報や③職員名簿シートの入力状況を見直してください。</t>
        </r>
      </text>
    </comment>
  </commentList>
</comments>
</file>

<file path=xl/comments5.xml><?xml version="1.0" encoding="utf-8"?>
<comments xmlns="http://schemas.openxmlformats.org/spreadsheetml/2006/main">
  <authors>
    <author>三木市役所</author>
  </authors>
  <commentList>
    <comment ref="B1" authorId="0" shapeId="0">
      <text>
        <r>
          <rPr>
            <b/>
            <sz val="11"/>
            <color indexed="17"/>
            <rFont val="MS P ゴシック"/>
            <family val="3"/>
            <charset val="128"/>
          </rPr>
          <t>このシートは確認用のため、入力箇所はありません。</t>
        </r>
      </text>
    </comment>
    <comment ref="M18"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Ⅱ 基本部分</t>
        </r>
        <r>
          <rPr>
            <sz val="9"/>
            <color indexed="81"/>
            <rFont val="MS P ゴシック"/>
            <family val="3"/>
            <charset val="128"/>
          </rPr>
          <t xml:space="preserve">
１．基本分単価（⑥）
（２）基本分単価に含まれる職員構成
（ア）保育従事者
ⅰ 年齢別配置基準
ａ 小規模保育事業Ａ型
１、２歳児６人につき１人、乳児３人につき１人、左記に加えて１人
上記はすべて保育士であること。
（注１）ここでいう「１、２歳児」、「乳児」とは、年度の初日の前日における満年齢によるものであること。
（注２）確認に当たっては以下の算式によること。
＜算式＞
</t>
        </r>
        <r>
          <rPr>
            <b/>
            <sz val="9"/>
            <color indexed="81"/>
            <rFont val="MS P ゴシック"/>
            <family val="3"/>
            <charset val="128"/>
          </rPr>
          <t>｛１、２歳児数×1/6（小数点第１位まで計算（小数点第２位以下切り捨て））｝＋｛乳児数×1/3（同）｝＋１＝配置基準上保育士数（小数点以下四捨五入）</t>
        </r>
        <r>
          <rPr>
            <sz val="9"/>
            <color indexed="81"/>
            <rFont val="MS P ゴシック"/>
            <family val="3"/>
            <charset val="128"/>
          </rPr>
          <t xml:space="preserve">
</t>
        </r>
      </text>
    </comment>
    <comment ref="M24" authorId="0" shapeId="0">
      <text>
        <r>
          <rPr>
            <sz val="9"/>
            <color indexed="81"/>
            <rFont val="MS P ゴシック"/>
            <family val="3"/>
            <charset val="128"/>
          </rPr>
          <t>【参考】
一時預かり事業の実施について（R2.4.1改正）
④ 職員の配置
　規則第36 条の35 第２号ロ（附則第56 条第１項において読替え）及びハに基づき、幼児の年齢及び人数に応じて当該幼児の処遇を行う者（以下「教育・保育従事者」という。）を配置し、そのうち保育士又は幼稚園教諭普通免許状所有者を１／２以上とすること（ただし、当分の間の措置として１／３以上とすることも可）。
　当該教育・保育従事者の数は２名を下ることはできないこと。ただし、幼稚園等と一体的に事業を実施し、当該幼稚園等の職員（保育士又は幼稚園教諭免許状所有者に限る。）による支援を受けられる場合には、保育士又は幼稚園教諭普通免許状所有者１名で処遇ができる乳幼児数の範囲内において、教育・保育従事者を</t>
        </r>
        <r>
          <rPr>
            <b/>
            <sz val="9"/>
            <color indexed="81"/>
            <rFont val="MS P ゴシック"/>
            <family val="3"/>
            <charset val="128"/>
          </rPr>
          <t>保育士又は幼稚園教諭普通免許状所有者１名とする</t>
        </r>
        <r>
          <rPr>
            <sz val="9"/>
            <color indexed="81"/>
            <rFont val="MS P ゴシック"/>
            <family val="3"/>
            <charset val="128"/>
          </rPr>
          <t>ことができること。また、保育士又は幼稚園免許状所有者以外の教育・保育従事者の配置は、アに掲げる者又はイからオまでに掲げる者で市町村が適切と認める者とすること。なお、イからオまでに掲げる者を配置する場合には、園内研修を定期的に実施することなどにより、預かり業務に従事する上で必要な知識・技術等を十分に身につけさせる必要があること。
ア 市町村長等が行う研修を修了した者
イ 小学校教諭普通免許状所有者
ウ 養護教諭普通免許状所有者
エ 幼稚園教諭教職課程又は保育士養成課程を履修中の学生で、幼児の心身の発達や幼児に対する教育・保育に係る基礎的な知識を習得していると認められる者
オ 幼稚園教諭、小学校教諭又は養護教諭の普通免許状を有していた者（教育職員免許法（昭和24 年法律第147 号）第10 条第1 項又は第11 条第4 項の規定により免許状が失効した者を除く。）</t>
        </r>
      </text>
    </comment>
    <comment ref="M43"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Ⅲ 基本加算部分</t>
        </r>
        <r>
          <rPr>
            <sz val="9"/>
            <color indexed="81"/>
            <rFont val="MS P ゴシック"/>
            <family val="3"/>
            <charset val="128"/>
          </rPr>
          <t xml:space="preserve">
３．障害児保育加算（⑨）
（１）加算の要件
　障害児（軽度障害児を含む。）（注）を受け入れる事業所において、当該障害児に係る保育従事者の配置基準を障害児２人につき１人とする場合に加算する。
　その際の計算に当たっては、Ⅱの１．（２）（ア）ⅰの年齢別配置基準について、以下の算式に置き替えて算定すること。
（注）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差し支えない。
＜算式＞
</t>
        </r>
        <r>
          <rPr>
            <b/>
            <sz val="9"/>
            <color indexed="81"/>
            <rFont val="MS P ゴシック"/>
            <family val="3"/>
            <charset val="128"/>
          </rPr>
          <t>｛１、２歳児数（障害児を除く）×1/6（小数点第１位まで計算（小数点第２位以下切り捨て））｝＋｛乳児数（同）×1/3（同）｝＋｛障害児数×1/2（同）｝＋１＝配置基準上保育士・保育従事者数（小数点以下四捨五入）</t>
        </r>
      </text>
    </comment>
  </commentList>
</comments>
</file>

<file path=xl/sharedStrings.xml><?xml version="1.0" encoding="utf-8"?>
<sst xmlns="http://schemas.openxmlformats.org/spreadsheetml/2006/main" count="435" uniqueCount="252">
  <si>
    <t>0歳児</t>
    <rPh sb="1" eb="3">
      <t>サイジ</t>
    </rPh>
    <phoneticPr fontId="1"/>
  </si>
  <si>
    <t>1歳児</t>
    <rPh sb="1" eb="3">
      <t>サイジ</t>
    </rPh>
    <phoneticPr fontId="1"/>
  </si>
  <si>
    <t>2歳児</t>
    <rPh sb="1" eb="3">
      <t>サイジ</t>
    </rPh>
    <phoneticPr fontId="1"/>
  </si>
  <si>
    <t>計</t>
    <rPh sb="0" eb="1">
      <t>ケイ</t>
    </rPh>
    <phoneticPr fontId="1"/>
  </si>
  <si>
    <t>資格・免許等</t>
    <rPh sb="0" eb="2">
      <t>シカク</t>
    </rPh>
    <rPh sb="3" eb="5">
      <t>メンキョ</t>
    </rPh>
    <rPh sb="5" eb="6">
      <t>トウ</t>
    </rPh>
    <phoneticPr fontId="1"/>
  </si>
  <si>
    <t>番号</t>
    <rPh sb="0" eb="2">
      <t>バンゴウ</t>
    </rPh>
    <phoneticPr fontId="1"/>
  </si>
  <si>
    <t>その他</t>
    <rPh sb="2" eb="3">
      <t>タ</t>
    </rPh>
    <phoneticPr fontId="1"/>
  </si>
  <si>
    <t>専門リーダー</t>
    <rPh sb="0" eb="2">
      <t>センモン</t>
    </rPh>
    <phoneticPr fontId="1"/>
  </si>
  <si>
    <t>月間勤務時間</t>
    <rPh sb="0" eb="2">
      <t>ゲッカン</t>
    </rPh>
    <rPh sb="2" eb="4">
      <t>キンム</t>
    </rPh>
    <rPh sb="4" eb="6">
      <t>ジカン</t>
    </rPh>
    <phoneticPr fontId="1"/>
  </si>
  <si>
    <t>備考</t>
    <rPh sb="0" eb="2">
      <t>ビコウ</t>
    </rPh>
    <phoneticPr fontId="1"/>
  </si>
  <si>
    <t>勤務
区分</t>
    <rPh sb="0" eb="2">
      <t>キンム</t>
    </rPh>
    <rPh sb="3" eb="5">
      <t>クブン</t>
    </rPh>
    <phoneticPr fontId="1"/>
  </si>
  <si>
    <t>番号</t>
    <rPh sb="0" eb="2">
      <t>バンゴウ</t>
    </rPh>
    <phoneticPr fontId="1"/>
  </si>
  <si>
    <t>児童氏名</t>
    <rPh sb="0" eb="2">
      <t>ジドウ</t>
    </rPh>
    <rPh sb="2" eb="4">
      <t>シメイ</t>
    </rPh>
    <phoneticPr fontId="1"/>
  </si>
  <si>
    <t>児童生年月日</t>
    <rPh sb="0" eb="2">
      <t>ジドウ</t>
    </rPh>
    <rPh sb="2" eb="4">
      <t>セイネン</t>
    </rPh>
    <rPh sb="4" eb="6">
      <t>ガッピ</t>
    </rPh>
    <phoneticPr fontId="1"/>
  </si>
  <si>
    <t>認定区分</t>
    <rPh sb="0" eb="2">
      <t>ニンテイ</t>
    </rPh>
    <rPh sb="2" eb="4">
      <t>クブン</t>
    </rPh>
    <phoneticPr fontId="1"/>
  </si>
  <si>
    <t>認定時間</t>
    <rPh sb="0" eb="2">
      <t>ニンテイ</t>
    </rPh>
    <rPh sb="2" eb="4">
      <t>ジカン</t>
    </rPh>
    <phoneticPr fontId="1"/>
  </si>
  <si>
    <t>備考</t>
    <rPh sb="0" eb="2">
      <t>ビコウ</t>
    </rPh>
    <phoneticPr fontId="1"/>
  </si>
  <si>
    <t>クラス</t>
    <phoneticPr fontId="1"/>
  </si>
  <si>
    <t>年度の初日</t>
    <rPh sb="0" eb="2">
      <t>ネンド</t>
    </rPh>
    <rPh sb="3" eb="5">
      <t>ショニチ</t>
    </rPh>
    <phoneticPr fontId="1"/>
  </si>
  <si>
    <t>時間／月</t>
    <rPh sb="0" eb="2">
      <t>ジカン</t>
    </rPh>
    <rPh sb="3" eb="4">
      <t>ツキ</t>
    </rPh>
    <phoneticPr fontId="1"/>
  </si>
  <si>
    <t>時点</t>
    <rPh sb="0" eb="2">
      <t>ジテン</t>
    </rPh>
    <phoneticPr fontId="1"/>
  </si>
  <si>
    <t>正規雇用職員の月間勤務時間</t>
    <rPh sb="0" eb="2">
      <t>セイキ</t>
    </rPh>
    <rPh sb="2" eb="4">
      <t>コヨウ</t>
    </rPh>
    <rPh sb="4" eb="6">
      <t>ショクイン</t>
    </rPh>
    <rPh sb="7" eb="9">
      <t>ゲッカン</t>
    </rPh>
    <rPh sb="9" eb="11">
      <t>キンム</t>
    </rPh>
    <rPh sb="11" eb="13">
      <t>ジカン</t>
    </rPh>
    <phoneticPr fontId="1"/>
  </si>
  <si>
    <t>延長保育事業を実施している</t>
    <rPh sb="0" eb="2">
      <t>エンチョウ</t>
    </rPh>
    <rPh sb="2" eb="4">
      <t>ホイク</t>
    </rPh>
    <rPh sb="4" eb="6">
      <t>ジギョウ</t>
    </rPh>
    <rPh sb="7" eb="9">
      <t>ジッシ</t>
    </rPh>
    <phoneticPr fontId="1"/>
  </si>
  <si>
    <t>病児保育事業を実施している</t>
    <rPh sb="0" eb="1">
      <t>ビョウ</t>
    </rPh>
    <rPh sb="1" eb="2">
      <t>ジ</t>
    </rPh>
    <rPh sb="2" eb="4">
      <t>ホイク</t>
    </rPh>
    <rPh sb="4" eb="6">
      <t>ジギョウ</t>
    </rPh>
    <rPh sb="7" eb="9">
      <t>ジッシ</t>
    </rPh>
    <phoneticPr fontId="1"/>
  </si>
  <si>
    <t>一般型一時預かり事業を実施している</t>
    <rPh sb="0" eb="2">
      <t>イッパン</t>
    </rPh>
    <rPh sb="2" eb="3">
      <t>ガタ</t>
    </rPh>
    <rPh sb="3" eb="5">
      <t>イチジ</t>
    </rPh>
    <rPh sb="5" eb="6">
      <t>アズ</t>
    </rPh>
    <rPh sb="8" eb="10">
      <t>ジギョウ</t>
    </rPh>
    <rPh sb="11" eb="13">
      <t>ジッシ</t>
    </rPh>
    <phoneticPr fontId="1"/>
  </si>
  <si>
    <t>施設・事業所名</t>
    <rPh sb="0" eb="2">
      <t>シセツ</t>
    </rPh>
    <rPh sb="3" eb="6">
      <t>ジギョウショ</t>
    </rPh>
    <rPh sb="6" eb="7">
      <t>メイ</t>
    </rPh>
    <phoneticPr fontId="1"/>
  </si>
  <si>
    <t>職員数
換算対象外</t>
    <rPh sb="0" eb="2">
      <t>ショクイン</t>
    </rPh>
    <rPh sb="2" eb="3">
      <t>スウ</t>
    </rPh>
    <rPh sb="4" eb="6">
      <t>カンサン</t>
    </rPh>
    <rPh sb="6" eb="8">
      <t>タイショウ</t>
    </rPh>
    <rPh sb="8" eb="9">
      <t>ガイ</t>
    </rPh>
    <phoneticPr fontId="1"/>
  </si>
  <si>
    <t>※育休・療養休暇等の長期休暇取得中の職員は対象外</t>
    <rPh sb="1" eb="3">
      <t>イクキュウ</t>
    </rPh>
    <rPh sb="4" eb="6">
      <t>リョウヨウ</t>
    </rPh>
    <rPh sb="6" eb="8">
      <t>キュウカ</t>
    </rPh>
    <rPh sb="8" eb="9">
      <t>ナド</t>
    </rPh>
    <rPh sb="10" eb="12">
      <t>チョウキ</t>
    </rPh>
    <rPh sb="12" eb="14">
      <t>キュウカ</t>
    </rPh>
    <rPh sb="14" eb="16">
      <t>シュトク</t>
    </rPh>
    <rPh sb="16" eb="17">
      <t>チュウ</t>
    </rPh>
    <rPh sb="18" eb="20">
      <t>ショクイン</t>
    </rPh>
    <rPh sb="21" eb="24">
      <t>タイショウガイ</t>
    </rPh>
    <phoneticPr fontId="1"/>
  </si>
  <si>
    <t>※初日時点で就労している職員が対象</t>
    <rPh sb="1" eb="3">
      <t>ショニチ</t>
    </rPh>
    <rPh sb="3" eb="5">
      <t>ジテン</t>
    </rPh>
    <rPh sb="6" eb="8">
      <t>シュウロウ</t>
    </rPh>
    <rPh sb="12" eb="14">
      <t>ショクイン</t>
    </rPh>
    <rPh sb="15" eb="17">
      <t>タイショウ</t>
    </rPh>
    <phoneticPr fontId="1"/>
  </si>
  <si>
    <t>処遇改善等加算Ⅰ</t>
    <rPh sb="0" eb="2">
      <t>ショグウ</t>
    </rPh>
    <rPh sb="2" eb="4">
      <t>カイゼン</t>
    </rPh>
    <rPh sb="4" eb="5">
      <t>トウ</t>
    </rPh>
    <rPh sb="5" eb="7">
      <t>カサン</t>
    </rPh>
    <phoneticPr fontId="1"/>
  </si>
  <si>
    <t>休日保育加算</t>
    <rPh sb="0" eb="2">
      <t>キュウジツ</t>
    </rPh>
    <rPh sb="2" eb="4">
      <t>ホイク</t>
    </rPh>
    <rPh sb="4" eb="6">
      <t>カサン</t>
    </rPh>
    <phoneticPr fontId="1"/>
  </si>
  <si>
    <t>夜間保育加算</t>
    <rPh sb="0" eb="2">
      <t>ヤカン</t>
    </rPh>
    <rPh sb="2" eb="4">
      <t>ホイク</t>
    </rPh>
    <rPh sb="4" eb="6">
      <t>カサン</t>
    </rPh>
    <phoneticPr fontId="1"/>
  </si>
  <si>
    <t>減価償却費加算</t>
    <rPh sb="0" eb="2">
      <t>ゲンカ</t>
    </rPh>
    <rPh sb="2" eb="4">
      <t>ショウキャク</t>
    </rPh>
    <rPh sb="4" eb="5">
      <t>ヒ</t>
    </rPh>
    <rPh sb="5" eb="7">
      <t>カサン</t>
    </rPh>
    <phoneticPr fontId="1"/>
  </si>
  <si>
    <t>賃借料加算</t>
    <rPh sb="0" eb="3">
      <t>チンシャクリョウ</t>
    </rPh>
    <rPh sb="3" eb="5">
      <t>カサン</t>
    </rPh>
    <phoneticPr fontId="1"/>
  </si>
  <si>
    <t>加減調整部分</t>
    <rPh sb="0" eb="2">
      <t>カゲン</t>
    </rPh>
    <rPh sb="2" eb="4">
      <t>チョウセイ</t>
    </rPh>
    <rPh sb="4" eb="6">
      <t>ブブン</t>
    </rPh>
    <phoneticPr fontId="1"/>
  </si>
  <si>
    <t>乗除調整部分</t>
    <rPh sb="0" eb="2">
      <t>ジョウジョ</t>
    </rPh>
    <rPh sb="2" eb="4">
      <t>チョウセイ</t>
    </rPh>
    <rPh sb="4" eb="6">
      <t>ブブン</t>
    </rPh>
    <phoneticPr fontId="1"/>
  </si>
  <si>
    <t>特定加算部分</t>
    <rPh sb="0" eb="2">
      <t>トクテイ</t>
    </rPh>
    <rPh sb="2" eb="4">
      <t>カサン</t>
    </rPh>
    <rPh sb="4" eb="6">
      <t>ブブン</t>
    </rPh>
    <phoneticPr fontId="1"/>
  </si>
  <si>
    <t>処遇改善等加算Ⅱ</t>
    <rPh sb="0" eb="2">
      <t>ショグウ</t>
    </rPh>
    <rPh sb="2" eb="4">
      <t>カイゼン</t>
    </rPh>
    <rPh sb="4" eb="5">
      <t>トウ</t>
    </rPh>
    <rPh sb="5" eb="7">
      <t>カサン</t>
    </rPh>
    <phoneticPr fontId="1"/>
  </si>
  <si>
    <t>冷暖房費加算</t>
    <rPh sb="0" eb="3">
      <t>レイダンボウ</t>
    </rPh>
    <rPh sb="3" eb="4">
      <t>ヒ</t>
    </rPh>
    <rPh sb="4" eb="6">
      <t>カサン</t>
    </rPh>
    <phoneticPr fontId="1"/>
  </si>
  <si>
    <t>除雪費加算</t>
    <rPh sb="0" eb="2">
      <t>ジョセツ</t>
    </rPh>
    <rPh sb="2" eb="3">
      <t>ヒ</t>
    </rPh>
    <rPh sb="3" eb="5">
      <t>カサン</t>
    </rPh>
    <phoneticPr fontId="1"/>
  </si>
  <si>
    <t>降灰除去費加算</t>
    <rPh sb="0" eb="2">
      <t>コウハイ</t>
    </rPh>
    <rPh sb="2" eb="4">
      <t>ジョキョ</t>
    </rPh>
    <rPh sb="4" eb="5">
      <t>ヒ</t>
    </rPh>
    <rPh sb="5" eb="7">
      <t>カサン</t>
    </rPh>
    <phoneticPr fontId="1"/>
  </si>
  <si>
    <t>第三者評価受審加算</t>
    <rPh sb="0" eb="3">
      <t>ダイサンシャ</t>
    </rPh>
    <rPh sb="3" eb="5">
      <t>ヒョウカ</t>
    </rPh>
    <rPh sb="5" eb="7">
      <t>ジュシン</t>
    </rPh>
    <rPh sb="7" eb="9">
      <t>カサン</t>
    </rPh>
    <phoneticPr fontId="1"/>
  </si>
  <si>
    <t>基本加算部分</t>
    <rPh sb="0" eb="2">
      <t>キホン</t>
    </rPh>
    <rPh sb="2" eb="4">
      <t>カサン</t>
    </rPh>
    <rPh sb="4" eb="6">
      <t>ブブン</t>
    </rPh>
    <phoneticPr fontId="1"/>
  </si>
  <si>
    <t>標準時間</t>
  </si>
  <si>
    <t>職員数</t>
    <rPh sb="0" eb="2">
      <t>ショクイン</t>
    </rPh>
    <rPh sb="2" eb="3">
      <t>スウ</t>
    </rPh>
    <phoneticPr fontId="1"/>
  </si>
  <si>
    <t>合計時間</t>
    <rPh sb="0" eb="2">
      <t>ゴウケイ</t>
    </rPh>
    <rPh sb="2" eb="4">
      <t>ジカン</t>
    </rPh>
    <phoneticPr fontId="1"/>
  </si>
  <si>
    <t>常勤換算</t>
    <rPh sb="0" eb="2">
      <t>ジョウキン</t>
    </rPh>
    <rPh sb="2" eb="4">
      <t>カンサン</t>
    </rPh>
    <phoneticPr fontId="1"/>
  </si>
  <si>
    <t>常勤職員</t>
    <rPh sb="0" eb="2">
      <t>ジョウキン</t>
    </rPh>
    <rPh sb="2" eb="4">
      <t>ショクイン</t>
    </rPh>
    <phoneticPr fontId="1"/>
  </si>
  <si>
    <t>非常勤職員</t>
    <rPh sb="0" eb="3">
      <t>ヒジョウキン</t>
    </rPh>
    <rPh sb="3" eb="5">
      <t>ショクイン</t>
    </rPh>
    <phoneticPr fontId="1"/>
  </si>
  <si>
    <t>０歳児</t>
    <rPh sb="1" eb="3">
      <t>サイジ</t>
    </rPh>
    <phoneticPr fontId="1"/>
  </si>
  <si>
    <t>３歳児</t>
    <rPh sb="1" eb="3">
      <t>サイジ</t>
    </rPh>
    <phoneticPr fontId="1"/>
  </si>
  <si>
    <t>在籍数</t>
    <rPh sb="0" eb="2">
      <t>ザイセキ</t>
    </rPh>
    <rPh sb="2" eb="3">
      <t>スウ</t>
    </rPh>
    <phoneticPr fontId="1"/>
  </si>
  <si>
    <t>必要職員数</t>
    <rPh sb="0" eb="2">
      <t>ヒツヨウ</t>
    </rPh>
    <rPh sb="2" eb="5">
      <t>ショクインスウ</t>
    </rPh>
    <phoneticPr fontId="1"/>
  </si>
  <si>
    <t>計</t>
    <rPh sb="0" eb="1">
      <t>ケイ</t>
    </rPh>
    <phoneticPr fontId="1"/>
  </si>
  <si>
    <t>1・2歳児</t>
    <rPh sb="3" eb="5">
      <t>サイジ</t>
    </rPh>
    <phoneticPr fontId="1"/>
  </si>
  <si>
    <t>４・5歳児</t>
    <rPh sb="3" eb="5">
      <t>サイジ</t>
    </rPh>
    <phoneticPr fontId="1"/>
  </si>
  <si>
    <t>〇</t>
  </si>
  <si>
    <t>常勤時間</t>
    <rPh sb="0" eb="2">
      <t>ジョウキン</t>
    </rPh>
    <rPh sb="2" eb="4">
      <t>ジカン</t>
    </rPh>
    <phoneticPr fontId="1"/>
  </si>
  <si>
    <t>用務員</t>
    <rPh sb="0" eb="3">
      <t>ヨウムイン</t>
    </rPh>
    <phoneticPr fontId="1"/>
  </si>
  <si>
    <t>幼
免許</t>
    <rPh sb="0" eb="1">
      <t>ヨウ</t>
    </rPh>
    <rPh sb="2" eb="4">
      <t>メンキョ</t>
    </rPh>
    <phoneticPr fontId="1"/>
  </si>
  <si>
    <t>保
資格</t>
    <rPh sb="0" eb="1">
      <t>ホ</t>
    </rPh>
    <rPh sb="2" eb="4">
      <t>シカク</t>
    </rPh>
    <phoneticPr fontId="1"/>
  </si>
  <si>
    <t>加算適用区分</t>
    <rPh sb="0" eb="2">
      <t>カサン</t>
    </rPh>
    <rPh sb="2" eb="4">
      <t>テキヨウ</t>
    </rPh>
    <rPh sb="4" eb="6">
      <t>クブン</t>
    </rPh>
    <phoneticPr fontId="1"/>
  </si>
  <si>
    <t>保育士</t>
    <rPh sb="0" eb="3">
      <t>ホイクシ</t>
    </rPh>
    <phoneticPr fontId="1"/>
  </si>
  <si>
    <t>職種等</t>
    <rPh sb="0" eb="2">
      <t>ショクシュ</t>
    </rPh>
    <rPh sb="2" eb="3">
      <t>ナド</t>
    </rPh>
    <phoneticPr fontId="1"/>
  </si>
  <si>
    <t>職名（処遇Ⅱ）</t>
    <rPh sb="0" eb="2">
      <t>ショクメイ</t>
    </rPh>
    <rPh sb="3" eb="5">
      <t>ショグウ</t>
    </rPh>
    <phoneticPr fontId="1"/>
  </si>
  <si>
    <t>氏　名</t>
    <rPh sb="0" eb="1">
      <t>シ</t>
    </rPh>
    <rPh sb="2" eb="3">
      <t>メイ</t>
    </rPh>
    <phoneticPr fontId="1"/>
  </si>
  <si>
    <r>
      <t xml:space="preserve">職務分野別リーダー
</t>
    </r>
    <r>
      <rPr>
        <sz val="7"/>
        <color theme="1"/>
        <rFont val="游ゴシック"/>
        <family val="3"/>
        <charset val="128"/>
        <scheme val="minor"/>
      </rPr>
      <t>（保護者支援・子育て支援）</t>
    </r>
    <rPh sb="0" eb="2">
      <t>ショクム</t>
    </rPh>
    <rPh sb="2" eb="4">
      <t>ブンヤ</t>
    </rPh>
    <rPh sb="4" eb="5">
      <t>ベツ</t>
    </rPh>
    <rPh sb="11" eb="14">
      <t>ホゴシャ</t>
    </rPh>
    <rPh sb="14" eb="16">
      <t>シエン</t>
    </rPh>
    <rPh sb="17" eb="19">
      <t>コソダ</t>
    </rPh>
    <rPh sb="20" eb="22">
      <t>シエン</t>
    </rPh>
    <phoneticPr fontId="1"/>
  </si>
  <si>
    <r>
      <t xml:space="preserve">職務分野別リーダー
</t>
    </r>
    <r>
      <rPr>
        <sz val="7"/>
        <color theme="1"/>
        <rFont val="游ゴシック"/>
        <family val="3"/>
        <charset val="128"/>
        <scheme val="minor"/>
      </rPr>
      <t>（乳児保育）</t>
    </r>
    <rPh sb="0" eb="2">
      <t>ショクム</t>
    </rPh>
    <rPh sb="2" eb="4">
      <t>ブンヤ</t>
    </rPh>
    <rPh sb="4" eb="5">
      <t>ベツ</t>
    </rPh>
    <rPh sb="11" eb="13">
      <t>ニュウジ</t>
    </rPh>
    <rPh sb="13" eb="15">
      <t>ホイク</t>
    </rPh>
    <phoneticPr fontId="1"/>
  </si>
  <si>
    <r>
      <t xml:space="preserve">職務分野別リーダー
</t>
    </r>
    <r>
      <rPr>
        <sz val="7"/>
        <color theme="1"/>
        <rFont val="游ゴシック"/>
        <family val="3"/>
        <charset val="128"/>
        <scheme val="minor"/>
      </rPr>
      <t>（障害児保育）</t>
    </r>
    <rPh sb="0" eb="2">
      <t>ショクム</t>
    </rPh>
    <rPh sb="2" eb="4">
      <t>ブンヤ</t>
    </rPh>
    <rPh sb="4" eb="5">
      <t>ベツ</t>
    </rPh>
    <rPh sb="11" eb="13">
      <t>ショウガイ</t>
    </rPh>
    <rPh sb="13" eb="14">
      <t>ジ</t>
    </rPh>
    <rPh sb="14" eb="16">
      <t>ホイク</t>
    </rPh>
    <phoneticPr fontId="1"/>
  </si>
  <si>
    <r>
      <t xml:space="preserve">職務分野別リーダー
</t>
    </r>
    <r>
      <rPr>
        <sz val="7"/>
        <color theme="1"/>
        <rFont val="游ゴシック"/>
        <family val="3"/>
        <charset val="128"/>
        <scheme val="minor"/>
      </rPr>
      <t>（保健衛生・安全対策）</t>
    </r>
    <rPh sb="0" eb="2">
      <t>ショクム</t>
    </rPh>
    <rPh sb="2" eb="4">
      <t>ブンヤ</t>
    </rPh>
    <rPh sb="4" eb="5">
      <t>ベツ</t>
    </rPh>
    <rPh sb="11" eb="13">
      <t>ホケン</t>
    </rPh>
    <rPh sb="13" eb="15">
      <t>エイセイ</t>
    </rPh>
    <rPh sb="16" eb="18">
      <t>アンゼン</t>
    </rPh>
    <rPh sb="18" eb="20">
      <t>タイサク</t>
    </rPh>
    <phoneticPr fontId="1"/>
  </si>
  <si>
    <t>【基本配置】</t>
    <rPh sb="1" eb="3">
      <t>キホン</t>
    </rPh>
    <rPh sb="3" eb="5">
      <t>ハイチ</t>
    </rPh>
    <phoneticPr fontId="1"/>
  </si>
  <si>
    <t>処遇Ⅰ</t>
    <rPh sb="0" eb="2">
      <t>ショグウ</t>
    </rPh>
    <phoneticPr fontId="1"/>
  </si>
  <si>
    <t>処遇Ⅱ</t>
    <rPh sb="0" eb="2">
      <t>ショグウ</t>
    </rPh>
    <phoneticPr fontId="1"/>
  </si>
  <si>
    <t>冷暖房</t>
    <rPh sb="0" eb="3">
      <t>レイダンボウ</t>
    </rPh>
    <phoneticPr fontId="1"/>
  </si>
  <si>
    <t>除雪</t>
    <rPh sb="0" eb="2">
      <t>ジョセツ</t>
    </rPh>
    <phoneticPr fontId="1"/>
  </si>
  <si>
    <t>降灰</t>
    <rPh sb="0" eb="2">
      <t>コウハイ</t>
    </rPh>
    <phoneticPr fontId="1"/>
  </si>
  <si>
    <t>在籍児童数から算出される必要職員数</t>
    <rPh sb="0" eb="2">
      <t>ザイセキ</t>
    </rPh>
    <rPh sb="2" eb="4">
      <t>ジドウ</t>
    </rPh>
    <rPh sb="4" eb="5">
      <t>スウ</t>
    </rPh>
    <rPh sb="7" eb="9">
      <t>サンシュツ</t>
    </rPh>
    <rPh sb="12" eb="14">
      <t>ヒツヨウ</t>
    </rPh>
    <rPh sb="14" eb="16">
      <t>ショクイン</t>
    </rPh>
    <rPh sb="16" eb="17">
      <t>スウ</t>
    </rPh>
    <phoneticPr fontId="1"/>
  </si>
  <si>
    <t>加算内容</t>
    <rPh sb="0" eb="2">
      <t>カサン</t>
    </rPh>
    <rPh sb="2" eb="4">
      <t>ナイヨウ</t>
    </rPh>
    <phoneticPr fontId="1"/>
  </si>
  <si>
    <t>人</t>
    <rPh sb="0" eb="1">
      <t>ニン</t>
    </rPh>
    <phoneticPr fontId="1"/>
  </si>
  <si>
    <t>資格取得年月日</t>
    <rPh sb="0" eb="2">
      <t>シカク</t>
    </rPh>
    <rPh sb="2" eb="4">
      <t>シュトク</t>
    </rPh>
    <rPh sb="4" eb="7">
      <t>ネンガッピ</t>
    </rPh>
    <phoneticPr fontId="1"/>
  </si>
  <si>
    <t>幼稚園免許</t>
    <rPh sb="0" eb="3">
      <t>ヨウチエン</t>
    </rPh>
    <rPh sb="3" eb="5">
      <t>メンキョ</t>
    </rPh>
    <phoneticPr fontId="1"/>
  </si>
  <si>
    <t>保育士資格</t>
    <rPh sb="0" eb="3">
      <t>ホイクシ</t>
    </rPh>
    <rPh sb="3" eb="5">
      <t>シカク</t>
    </rPh>
    <phoneticPr fontId="1"/>
  </si>
  <si>
    <t>備考</t>
    <rPh sb="0" eb="2">
      <t>ビコウ</t>
    </rPh>
    <phoneticPr fontId="1"/>
  </si>
  <si>
    <t>子育て支援の取組み</t>
    <rPh sb="0" eb="2">
      <t>コソダ</t>
    </rPh>
    <rPh sb="3" eb="5">
      <t>シエン</t>
    </rPh>
    <rPh sb="6" eb="8">
      <t>トリク</t>
    </rPh>
    <phoneticPr fontId="1"/>
  </si>
  <si>
    <t>年</t>
    <rPh sb="0" eb="1">
      <t>ネン</t>
    </rPh>
    <phoneticPr fontId="1"/>
  </si>
  <si>
    <t>月</t>
    <rPh sb="0" eb="1">
      <t>ツキ</t>
    </rPh>
    <phoneticPr fontId="1"/>
  </si>
  <si>
    <t>処遇Ⅰ　年月数</t>
    <rPh sb="0" eb="2">
      <t>ショグウ</t>
    </rPh>
    <rPh sb="4" eb="5">
      <t>ネン</t>
    </rPh>
    <rPh sb="5" eb="7">
      <t>ツキスウ</t>
    </rPh>
    <phoneticPr fontId="1"/>
  </si>
  <si>
    <t>看護師等</t>
    <rPh sb="0" eb="3">
      <t>カンゴシ</t>
    </rPh>
    <rPh sb="3" eb="4">
      <t>トウ</t>
    </rPh>
    <phoneticPr fontId="1"/>
  </si>
  <si>
    <t>休職中等職員</t>
    <rPh sb="0" eb="2">
      <t>キュウショク</t>
    </rPh>
    <rPh sb="2" eb="3">
      <t>チュウ</t>
    </rPh>
    <rPh sb="3" eb="4">
      <t>ナド</t>
    </rPh>
    <rPh sb="4" eb="6">
      <t>ショクイン</t>
    </rPh>
    <phoneticPr fontId="1"/>
  </si>
  <si>
    <t>看護師等</t>
    <rPh sb="0" eb="3">
      <t>カンゴシ</t>
    </rPh>
    <rPh sb="3" eb="4">
      <t>ナド</t>
    </rPh>
    <phoneticPr fontId="1"/>
  </si>
  <si>
    <t>＝</t>
    <phoneticPr fontId="1"/>
  </si>
  <si>
    <t>栄養管理</t>
    <rPh sb="0" eb="2">
      <t>エイヨウ</t>
    </rPh>
    <rPh sb="2" eb="4">
      <t>カンリ</t>
    </rPh>
    <phoneticPr fontId="1"/>
  </si>
  <si>
    <t>第三評価</t>
    <rPh sb="0" eb="1">
      <t>ダイ</t>
    </rPh>
    <rPh sb="1" eb="2">
      <t>サン</t>
    </rPh>
    <rPh sb="2" eb="4">
      <t>ヒョウカ</t>
    </rPh>
    <phoneticPr fontId="1"/>
  </si>
  <si>
    <t>機能強化</t>
    <rPh sb="0" eb="2">
      <t>キノウ</t>
    </rPh>
    <rPh sb="2" eb="4">
      <t>キョウカ</t>
    </rPh>
    <phoneticPr fontId="1"/>
  </si>
  <si>
    <t>土曜閉園</t>
    <rPh sb="0" eb="2">
      <t>ドヨウ</t>
    </rPh>
    <rPh sb="2" eb="3">
      <t>シ</t>
    </rPh>
    <rPh sb="3" eb="4">
      <t>エン</t>
    </rPh>
    <phoneticPr fontId="1"/>
  </si>
  <si>
    <t>栄養管理加算</t>
    <phoneticPr fontId="1"/>
  </si>
  <si>
    <t>一般型一時預かり事業</t>
    <rPh sb="0" eb="2">
      <t>イッパン</t>
    </rPh>
    <rPh sb="2" eb="3">
      <t>ガタ</t>
    </rPh>
    <rPh sb="3" eb="5">
      <t>イチジ</t>
    </rPh>
    <rPh sb="5" eb="6">
      <t>アズ</t>
    </rPh>
    <rPh sb="8" eb="10">
      <t>ジギョウ</t>
    </rPh>
    <phoneticPr fontId="1"/>
  </si>
  <si>
    <t>施設機能強化加算判定用</t>
    <rPh sb="0" eb="2">
      <t>シセツ</t>
    </rPh>
    <rPh sb="2" eb="4">
      <t>キノウ</t>
    </rPh>
    <rPh sb="4" eb="6">
      <t>キョウカ</t>
    </rPh>
    <rPh sb="6" eb="8">
      <t>カサン</t>
    </rPh>
    <rPh sb="8" eb="11">
      <t>ハンテイヨウ</t>
    </rPh>
    <phoneticPr fontId="1"/>
  </si>
  <si>
    <t>保育教諭（職員数換算対象）</t>
    <rPh sb="0" eb="2">
      <t>ホイク</t>
    </rPh>
    <rPh sb="2" eb="4">
      <t>キョウユ</t>
    </rPh>
    <rPh sb="5" eb="8">
      <t>ショクインスウ</t>
    </rPh>
    <rPh sb="8" eb="10">
      <t>カンサン</t>
    </rPh>
    <rPh sb="10" eb="12">
      <t>タイショウ</t>
    </rPh>
    <phoneticPr fontId="1"/>
  </si>
  <si>
    <t>※1</t>
    <phoneticPr fontId="1"/>
  </si>
  <si>
    <t>※2</t>
    <phoneticPr fontId="1"/>
  </si>
  <si>
    <t>※3</t>
    <phoneticPr fontId="1"/>
  </si>
  <si>
    <t>三木市教育・保育課</t>
    <rPh sb="0" eb="3">
      <t>ミキシ</t>
    </rPh>
    <rPh sb="3" eb="5">
      <t>キョウイク</t>
    </rPh>
    <rPh sb="6" eb="8">
      <t>ホイク</t>
    </rPh>
    <rPh sb="8" eb="9">
      <t>カ</t>
    </rPh>
    <phoneticPr fontId="1"/>
  </si>
  <si>
    <t>三木市教育・保育課</t>
    <rPh sb="0" eb="3">
      <t>ミキシ</t>
    </rPh>
    <rPh sb="3" eb="9">
      <t>キョ</t>
    </rPh>
    <phoneticPr fontId="1"/>
  </si>
  <si>
    <t>各事業実施にそれぞれ最低１名専任が必要</t>
    <rPh sb="0" eb="1">
      <t>カク</t>
    </rPh>
    <rPh sb="1" eb="3">
      <t>ジギョウ</t>
    </rPh>
    <rPh sb="3" eb="5">
      <t>ジッシ</t>
    </rPh>
    <rPh sb="10" eb="12">
      <t>サイテイ</t>
    </rPh>
    <rPh sb="13" eb="14">
      <t>メイ</t>
    </rPh>
    <rPh sb="14" eb="16">
      <t>センニン</t>
    </rPh>
    <rPh sb="17" eb="19">
      <t>ヒツヨウ</t>
    </rPh>
    <phoneticPr fontId="1"/>
  </si>
  <si>
    <t>年齢別配置基準を</t>
    <rPh sb="0" eb="2">
      <t>ネンレイ</t>
    </rPh>
    <rPh sb="2" eb="3">
      <t>ベツ</t>
    </rPh>
    <rPh sb="3" eb="5">
      <t>ハイチ</t>
    </rPh>
    <rPh sb="5" eb="7">
      <t>キジュン</t>
    </rPh>
    <phoneticPr fontId="1"/>
  </si>
  <si>
    <t>３号認定</t>
  </si>
  <si>
    <t>２号認定</t>
    <rPh sb="1" eb="2">
      <t>ゴウ</t>
    </rPh>
    <rPh sb="2" eb="4">
      <t>ニンテイ</t>
    </rPh>
    <phoneticPr fontId="1"/>
  </si>
  <si>
    <t>３号認定</t>
    <rPh sb="1" eb="2">
      <t>ゴウ</t>
    </rPh>
    <rPh sb="2" eb="4">
      <t>ニンテイ</t>
    </rPh>
    <phoneticPr fontId="1"/>
  </si>
  <si>
    <t>Ver.</t>
    <phoneticPr fontId="1"/>
  </si>
  <si>
    <t>Release</t>
    <phoneticPr fontId="1"/>
  </si>
  <si>
    <t>Detail</t>
    <phoneticPr fontId="1"/>
  </si>
  <si>
    <t>~210</t>
    <phoneticPr fontId="1"/>
  </si>
  <si>
    <t>~279</t>
    <phoneticPr fontId="1"/>
  </si>
  <si>
    <t>~349</t>
    <phoneticPr fontId="1"/>
  </si>
  <si>
    <t>~419</t>
    <phoneticPr fontId="1"/>
  </si>
  <si>
    <t>~489</t>
    <phoneticPr fontId="1"/>
  </si>
  <si>
    <t>~559</t>
    <phoneticPr fontId="1"/>
  </si>
  <si>
    <t>~629</t>
    <phoneticPr fontId="1"/>
  </si>
  <si>
    <t>~699</t>
    <phoneticPr fontId="1"/>
  </si>
  <si>
    <t>~769</t>
    <phoneticPr fontId="1"/>
  </si>
  <si>
    <t>~839</t>
    <phoneticPr fontId="1"/>
  </si>
  <si>
    <t>~909</t>
    <phoneticPr fontId="1"/>
  </si>
  <si>
    <t>~979</t>
    <phoneticPr fontId="1"/>
  </si>
  <si>
    <t>~1049</t>
    <phoneticPr fontId="1"/>
  </si>
  <si>
    <t>1050~</t>
    <phoneticPr fontId="1"/>
  </si>
  <si>
    <t>休日保育区分</t>
    <rPh sb="0" eb="2">
      <t>キュウジツ</t>
    </rPh>
    <rPh sb="2" eb="4">
      <t>ホイク</t>
    </rPh>
    <rPh sb="4" eb="6">
      <t>クブン</t>
    </rPh>
    <phoneticPr fontId="1"/>
  </si>
  <si>
    <t>事業類型</t>
    <rPh sb="0" eb="2">
      <t>ジギョウ</t>
    </rPh>
    <rPh sb="2" eb="4">
      <t>ルイケイ</t>
    </rPh>
    <phoneticPr fontId="1"/>
  </si>
  <si>
    <t>非常勤調理員等は、非常勤の調理員を配置すること。ただし、外部搬入又は委託の場合は配置は配置不要。</t>
    <rPh sb="0" eb="3">
      <t>ヒジョウキン</t>
    </rPh>
    <rPh sb="3" eb="6">
      <t>チョウリイン</t>
    </rPh>
    <rPh sb="6" eb="7">
      <t>トウ</t>
    </rPh>
    <rPh sb="13" eb="16">
      <t>チョウリイン</t>
    </rPh>
    <rPh sb="40" eb="42">
      <t>ハイチ</t>
    </rPh>
    <rPh sb="43" eb="45">
      <t>ハイチ</t>
    </rPh>
    <phoneticPr fontId="1"/>
  </si>
  <si>
    <t>非常勤事務職員は、管理者等が兼務する場合や業務委託する場合は配置は不要。</t>
    <rPh sb="0" eb="3">
      <t>ヒジョウキン</t>
    </rPh>
    <rPh sb="3" eb="5">
      <t>ジム</t>
    </rPh>
    <rPh sb="5" eb="7">
      <t>ショクイン</t>
    </rPh>
    <rPh sb="9" eb="12">
      <t>カンリシャ</t>
    </rPh>
    <rPh sb="12" eb="13">
      <t>トウ</t>
    </rPh>
    <rPh sb="14" eb="16">
      <t>ケンム</t>
    </rPh>
    <rPh sb="18" eb="20">
      <t>バアイ</t>
    </rPh>
    <rPh sb="21" eb="23">
      <t>ギョウム</t>
    </rPh>
    <rPh sb="23" eb="25">
      <t>イタク</t>
    </rPh>
    <rPh sb="27" eb="29">
      <t>バアイ</t>
    </rPh>
    <rPh sb="30" eb="32">
      <t>ハイチ</t>
    </rPh>
    <rPh sb="33" eb="35">
      <t>フヨウ</t>
    </rPh>
    <phoneticPr fontId="1"/>
  </si>
  <si>
    <t>子育て支援の取組み</t>
    <rPh sb="0" eb="2">
      <t>コソダ</t>
    </rPh>
    <rPh sb="3" eb="5">
      <t>シエン</t>
    </rPh>
    <rPh sb="6" eb="8">
      <t>トリクミ</t>
    </rPh>
    <phoneticPr fontId="1"/>
  </si>
  <si>
    <t>利用定員</t>
    <rPh sb="0" eb="2">
      <t>リヨウ</t>
    </rPh>
    <rPh sb="2" eb="4">
      <t>テイイン</t>
    </rPh>
    <phoneticPr fontId="1"/>
  </si>
  <si>
    <t>利用定員</t>
    <rPh sb="0" eb="2">
      <t>リヨウ</t>
    </rPh>
    <rPh sb="2" eb="4">
      <t>テイイン</t>
    </rPh>
    <phoneticPr fontId="1"/>
  </si>
  <si>
    <t>管理者（園長等）</t>
    <rPh sb="0" eb="3">
      <t>カンリシャ</t>
    </rPh>
    <rPh sb="4" eb="6">
      <t>エンチョウ</t>
    </rPh>
    <rPh sb="6" eb="7">
      <t>ナド</t>
    </rPh>
    <phoneticPr fontId="1"/>
  </si>
  <si>
    <t>准看護師</t>
    <rPh sb="0" eb="4">
      <t>ジュンカンゴシ</t>
    </rPh>
    <phoneticPr fontId="1"/>
  </si>
  <si>
    <t>【基本配置】
非常勤事務職員</t>
    <rPh sb="1" eb="3">
      <t>キホン</t>
    </rPh>
    <rPh sb="3" eb="5">
      <t>ハイチ</t>
    </rPh>
    <rPh sb="7" eb="10">
      <t>ヒジョウキン</t>
    </rPh>
    <rPh sb="10" eb="12">
      <t>ジム</t>
    </rPh>
    <rPh sb="12" eb="14">
      <t>ショクイン</t>
    </rPh>
    <phoneticPr fontId="1"/>
  </si>
  <si>
    <t>【基本配置】
非常勤調理員等</t>
    <rPh sb="1" eb="3">
      <t>キホン</t>
    </rPh>
    <rPh sb="3" eb="5">
      <t>ハイチ</t>
    </rPh>
    <rPh sb="7" eb="10">
      <t>ヒジョウキン</t>
    </rPh>
    <rPh sb="10" eb="13">
      <t>チョウリイン</t>
    </rPh>
    <rPh sb="13" eb="14">
      <t>トウ</t>
    </rPh>
    <phoneticPr fontId="1"/>
  </si>
  <si>
    <t>【基本配置】
非常勤保育従事者
（保育標準時間対応）</t>
    <rPh sb="1" eb="3">
      <t>キホン</t>
    </rPh>
    <rPh sb="3" eb="5">
      <t>ハイチ</t>
    </rPh>
    <rPh sb="7" eb="10">
      <t>ヒジョウキン</t>
    </rPh>
    <rPh sb="10" eb="12">
      <t>ホイク</t>
    </rPh>
    <rPh sb="12" eb="15">
      <t>ジュウジシャ</t>
    </rPh>
    <rPh sb="17" eb="19">
      <t>ホイク</t>
    </rPh>
    <rPh sb="19" eb="21">
      <t>ヒョウジュン</t>
    </rPh>
    <rPh sb="21" eb="23">
      <t>ジカン</t>
    </rPh>
    <rPh sb="23" eb="25">
      <t>タイオウ</t>
    </rPh>
    <phoneticPr fontId="1"/>
  </si>
  <si>
    <t>主任保育士</t>
    <rPh sb="0" eb="2">
      <t>シュニン</t>
    </rPh>
    <rPh sb="2" eb="5">
      <t>ホイクシ</t>
    </rPh>
    <phoneticPr fontId="1"/>
  </si>
  <si>
    <t>副主任保育士</t>
    <rPh sb="0" eb="3">
      <t>フクシュニン</t>
    </rPh>
    <rPh sb="3" eb="6">
      <t>ホイクシ</t>
    </rPh>
    <phoneticPr fontId="1"/>
  </si>
  <si>
    <t>障害児保育
加算対象者</t>
    <rPh sb="0" eb="2">
      <t>ショウガイ</t>
    </rPh>
    <rPh sb="2" eb="3">
      <t>ジ</t>
    </rPh>
    <rPh sb="3" eb="5">
      <t>ホイク</t>
    </rPh>
    <rPh sb="6" eb="8">
      <t>カサン</t>
    </rPh>
    <rPh sb="8" eb="11">
      <t>タイショウシャ</t>
    </rPh>
    <phoneticPr fontId="1"/>
  </si>
  <si>
    <t>保育士比率向上加算</t>
    <rPh sb="0" eb="3">
      <t>ホイクシ</t>
    </rPh>
    <rPh sb="3" eb="5">
      <t>ヒリツ</t>
    </rPh>
    <rPh sb="5" eb="7">
      <t>コウジョウ</t>
    </rPh>
    <rPh sb="7" eb="9">
      <t>カサン</t>
    </rPh>
    <phoneticPr fontId="1"/>
  </si>
  <si>
    <t>障害児保育加算</t>
    <rPh sb="0" eb="2">
      <t>ショウガイ</t>
    </rPh>
    <rPh sb="2" eb="3">
      <t>ジ</t>
    </rPh>
    <rPh sb="3" eb="5">
      <t>ホイク</t>
    </rPh>
    <rPh sb="5" eb="7">
      <t>カサン</t>
    </rPh>
    <phoneticPr fontId="1"/>
  </si>
  <si>
    <t>連携施設を設定していない場合</t>
    <rPh sb="0" eb="2">
      <t>レンケイ</t>
    </rPh>
    <rPh sb="2" eb="4">
      <t>シセツ</t>
    </rPh>
    <rPh sb="5" eb="7">
      <t>セッテイ</t>
    </rPh>
    <rPh sb="12" eb="14">
      <t>バアイ</t>
    </rPh>
    <phoneticPr fontId="1"/>
  </si>
  <si>
    <t>食事の提供について自園調理又は連携施設等からの搬入以外の方法による場合</t>
    <rPh sb="0" eb="2">
      <t>ショクジ</t>
    </rPh>
    <rPh sb="3" eb="5">
      <t>テイキョウ</t>
    </rPh>
    <rPh sb="9" eb="10">
      <t>ジ</t>
    </rPh>
    <rPh sb="10" eb="11">
      <t>エン</t>
    </rPh>
    <rPh sb="11" eb="13">
      <t>チョウリ</t>
    </rPh>
    <rPh sb="13" eb="14">
      <t>マタ</t>
    </rPh>
    <rPh sb="15" eb="17">
      <t>レンケイ</t>
    </rPh>
    <rPh sb="17" eb="19">
      <t>シセツ</t>
    </rPh>
    <rPh sb="19" eb="20">
      <t>トウ</t>
    </rPh>
    <rPh sb="23" eb="25">
      <t>ハンニュウ</t>
    </rPh>
    <rPh sb="25" eb="27">
      <t>イガイ</t>
    </rPh>
    <rPh sb="28" eb="30">
      <t>ホウホウ</t>
    </rPh>
    <rPh sb="33" eb="35">
      <t>バアイ</t>
    </rPh>
    <phoneticPr fontId="1"/>
  </si>
  <si>
    <t>定員を恒常的に超過する場合</t>
    <rPh sb="0" eb="2">
      <t>テイイン</t>
    </rPh>
    <rPh sb="3" eb="6">
      <t>コウジョウテキ</t>
    </rPh>
    <rPh sb="7" eb="9">
      <t>チョウカ</t>
    </rPh>
    <rPh sb="11" eb="13">
      <t>バアイ</t>
    </rPh>
    <phoneticPr fontId="1"/>
  </si>
  <si>
    <t>障害児保育加算対象人数</t>
    <rPh sb="0" eb="2">
      <t>ショウガイ</t>
    </rPh>
    <rPh sb="2" eb="3">
      <t>ジ</t>
    </rPh>
    <rPh sb="3" eb="5">
      <t>ホイク</t>
    </rPh>
    <rPh sb="5" eb="7">
      <t>カサン</t>
    </rPh>
    <rPh sb="7" eb="9">
      <t>タイショウ</t>
    </rPh>
    <rPh sb="9" eb="11">
      <t>ニンズウ</t>
    </rPh>
    <phoneticPr fontId="1"/>
  </si>
  <si>
    <t>4月～11月の平均で0歳児が3人以上在籍している</t>
    <rPh sb="1" eb="2">
      <t>ガツ</t>
    </rPh>
    <rPh sb="5" eb="6">
      <t>ガツ</t>
    </rPh>
    <rPh sb="7" eb="9">
      <t>ヘイキン</t>
    </rPh>
    <rPh sb="11" eb="13">
      <t>サイジ</t>
    </rPh>
    <rPh sb="15" eb="18">
      <t>ニンイジョウ</t>
    </rPh>
    <rPh sb="18" eb="20">
      <t>ザイセキ</t>
    </rPh>
    <phoneticPr fontId="1"/>
  </si>
  <si>
    <t>4月～11月の平均で障害児が1人以上在籍している</t>
    <rPh sb="1" eb="2">
      <t>ガツ</t>
    </rPh>
    <rPh sb="5" eb="6">
      <t>ガツ</t>
    </rPh>
    <rPh sb="7" eb="9">
      <t>ヘイキン</t>
    </rPh>
    <rPh sb="10" eb="12">
      <t>ショウガイ</t>
    </rPh>
    <rPh sb="12" eb="13">
      <t>ジ</t>
    </rPh>
    <rPh sb="15" eb="16">
      <t>ニン</t>
    </rPh>
    <rPh sb="16" eb="18">
      <t>イジョウ</t>
    </rPh>
    <rPh sb="18" eb="20">
      <t>ザイセキ</t>
    </rPh>
    <phoneticPr fontId="1"/>
  </si>
  <si>
    <t>取組み数</t>
    <rPh sb="0" eb="2">
      <t>トリク</t>
    </rPh>
    <rPh sb="3" eb="4">
      <t>スウ</t>
    </rPh>
    <phoneticPr fontId="1"/>
  </si>
  <si>
    <t>延長保育事業の実施</t>
    <rPh sb="0" eb="2">
      <t>エンチョウ</t>
    </rPh>
    <rPh sb="2" eb="4">
      <t>ホイク</t>
    </rPh>
    <rPh sb="4" eb="6">
      <t>ジギョウ</t>
    </rPh>
    <rPh sb="7" eb="9">
      <t>ジッシ</t>
    </rPh>
    <phoneticPr fontId="1"/>
  </si>
  <si>
    <t>一般型一時預かり事業の実施</t>
    <rPh sb="0" eb="3">
      <t>イッパンガタ</t>
    </rPh>
    <rPh sb="3" eb="5">
      <t>イチジ</t>
    </rPh>
    <rPh sb="5" eb="6">
      <t>アズ</t>
    </rPh>
    <rPh sb="8" eb="10">
      <t>ジギョウ</t>
    </rPh>
    <rPh sb="11" eb="13">
      <t>ジッシ</t>
    </rPh>
    <phoneticPr fontId="1"/>
  </si>
  <si>
    <t>病児保育事業の実施</t>
    <rPh sb="0" eb="2">
      <t>ビョウジ</t>
    </rPh>
    <rPh sb="2" eb="4">
      <t>ホイク</t>
    </rPh>
    <rPh sb="4" eb="6">
      <t>ジギョウ</t>
    </rPh>
    <rPh sb="7" eb="9">
      <t>ジッシ</t>
    </rPh>
    <phoneticPr fontId="1"/>
  </si>
  <si>
    <t>4～11月平均　障害児１人以上在籍</t>
    <rPh sb="4" eb="5">
      <t>ガツ</t>
    </rPh>
    <rPh sb="5" eb="7">
      <t>ヘイキン</t>
    </rPh>
    <rPh sb="8" eb="10">
      <t>ショウガイ</t>
    </rPh>
    <rPh sb="10" eb="11">
      <t>ジ</t>
    </rPh>
    <rPh sb="12" eb="15">
      <t>ニンイジョウ</t>
    </rPh>
    <rPh sb="15" eb="17">
      <t>ザイセキ</t>
    </rPh>
    <phoneticPr fontId="1"/>
  </si>
  <si>
    <t>4～11月平均　０歳児３人以上在籍</t>
    <rPh sb="4" eb="5">
      <t>ガツ</t>
    </rPh>
    <rPh sb="5" eb="7">
      <t>ヘイキン</t>
    </rPh>
    <rPh sb="9" eb="11">
      <t>サイジ</t>
    </rPh>
    <rPh sb="12" eb="15">
      <t>ニンイジョウ</t>
    </rPh>
    <rPh sb="15" eb="17">
      <t>ザイセキ</t>
    </rPh>
    <phoneticPr fontId="1"/>
  </si>
  <si>
    <t>保比率</t>
    <rPh sb="0" eb="1">
      <t>ホ</t>
    </rPh>
    <rPh sb="1" eb="3">
      <t>ヒリツ</t>
    </rPh>
    <phoneticPr fontId="1"/>
  </si>
  <si>
    <t>障害加算</t>
    <rPh sb="0" eb="2">
      <t>ショウガイ</t>
    </rPh>
    <rPh sb="2" eb="4">
      <t>カサン</t>
    </rPh>
    <phoneticPr fontId="1"/>
  </si>
  <si>
    <t>休日保育</t>
    <rPh sb="0" eb="2">
      <t>キュウジツ</t>
    </rPh>
    <rPh sb="2" eb="4">
      <t>ホイク</t>
    </rPh>
    <phoneticPr fontId="1"/>
  </si>
  <si>
    <t>夜間保育</t>
    <rPh sb="0" eb="2">
      <t>ヤカン</t>
    </rPh>
    <rPh sb="2" eb="4">
      <t>ホイク</t>
    </rPh>
    <phoneticPr fontId="1"/>
  </si>
  <si>
    <t>減価償却</t>
    <rPh sb="0" eb="2">
      <t>ゲンカ</t>
    </rPh>
    <rPh sb="2" eb="4">
      <t>ショウキャク</t>
    </rPh>
    <phoneticPr fontId="1"/>
  </si>
  <si>
    <t>賃借料</t>
    <rPh sb="0" eb="3">
      <t>チンシャクリョウ</t>
    </rPh>
    <phoneticPr fontId="1"/>
  </si>
  <si>
    <t>連携無し</t>
    <rPh sb="0" eb="2">
      <t>レンケイ</t>
    </rPh>
    <rPh sb="2" eb="3">
      <t>ナ</t>
    </rPh>
    <phoneticPr fontId="1"/>
  </si>
  <si>
    <t>調理外</t>
    <rPh sb="0" eb="2">
      <t>チョウリ</t>
    </rPh>
    <rPh sb="2" eb="3">
      <t>ソト</t>
    </rPh>
    <phoneticPr fontId="1"/>
  </si>
  <si>
    <t>管理者無</t>
    <rPh sb="0" eb="3">
      <t>カンリシャ</t>
    </rPh>
    <rPh sb="3" eb="4">
      <t>ナ</t>
    </rPh>
    <phoneticPr fontId="1"/>
  </si>
  <si>
    <t>定員超</t>
    <rPh sb="0" eb="1">
      <t>サダム</t>
    </rPh>
    <rPh sb="1" eb="2">
      <t>イン</t>
    </rPh>
    <rPh sb="2" eb="3">
      <t>チョウ</t>
    </rPh>
    <phoneticPr fontId="1"/>
  </si>
  <si>
    <t>障害児保育加算対象者以外</t>
    <rPh sb="0" eb="2">
      <t>ショウガイ</t>
    </rPh>
    <rPh sb="2" eb="3">
      <t>ジ</t>
    </rPh>
    <rPh sb="3" eb="5">
      <t>ホイク</t>
    </rPh>
    <rPh sb="5" eb="7">
      <t>カサン</t>
    </rPh>
    <rPh sb="7" eb="9">
      <t>タイショウ</t>
    </rPh>
    <rPh sb="9" eb="10">
      <t>シャ</t>
    </rPh>
    <rPh sb="10" eb="12">
      <t>イガイ</t>
    </rPh>
    <phoneticPr fontId="1"/>
  </si>
  <si>
    <t>障害児保育加算対象者</t>
    <rPh sb="0" eb="2">
      <t>ショウガイ</t>
    </rPh>
    <rPh sb="2" eb="3">
      <t>ジ</t>
    </rPh>
    <rPh sb="3" eb="5">
      <t>ホイク</t>
    </rPh>
    <rPh sb="5" eb="7">
      <t>カサン</t>
    </rPh>
    <rPh sb="7" eb="9">
      <t>タイショウ</t>
    </rPh>
    <rPh sb="9" eb="10">
      <t>シャ</t>
    </rPh>
    <phoneticPr fontId="1"/>
  </si>
  <si>
    <t>判定1</t>
    <rPh sb="0" eb="2">
      <t>ハンテイ</t>
    </rPh>
    <phoneticPr fontId="1"/>
  </si>
  <si>
    <t>判定2</t>
    <rPh sb="0" eb="2">
      <t>ハンテイ</t>
    </rPh>
    <phoneticPr fontId="1"/>
  </si>
  <si>
    <t>判定3</t>
    <rPh sb="0" eb="2">
      <t>ハンテイ</t>
    </rPh>
    <phoneticPr fontId="1"/>
  </si>
  <si>
    <t>最終判定</t>
    <rPh sb="0" eb="2">
      <t>サイシュウ</t>
    </rPh>
    <rPh sb="2" eb="4">
      <t>ハンテイ</t>
    </rPh>
    <phoneticPr fontId="1"/>
  </si>
  <si>
    <t>管理者</t>
    <rPh sb="0" eb="3">
      <t>カンリシャ</t>
    </rPh>
    <phoneticPr fontId="1"/>
  </si>
  <si>
    <t>非常勤調理員等</t>
    <rPh sb="0" eb="3">
      <t>ヒジョウキン</t>
    </rPh>
    <rPh sb="3" eb="6">
      <t>チョウリイン</t>
    </rPh>
    <rPh sb="6" eb="7">
      <t>トウ</t>
    </rPh>
    <phoneticPr fontId="1"/>
  </si>
  <si>
    <t>非常勤事務職員</t>
    <rPh sb="0" eb="3">
      <t>ヒジョウキン</t>
    </rPh>
    <rPh sb="3" eb="5">
      <t>ジム</t>
    </rPh>
    <rPh sb="5" eb="7">
      <t>ショクイン</t>
    </rPh>
    <phoneticPr fontId="1"/>
  </si>
  <si>
    <t>障害児</t>
    <rPh sb="0" eb="2">
      <t>ショウガイ</t>
    </rPh>
    <rPh sb="2" eb="3">
      <t>ジ</t>
    </rPh>
    <phoneticPr fontId="1"/>
  </si>
  <si>
    <t>職員名簿から算出される常勤換算された有効職員数</t>
    <rPh sb="0" eb="2">
      <t>ショクイン</t>
    </rPh>
    <rPh sb="2" eb="4">
      <t>メイボ</t>
    </rPh>
    <rPh sb="6" eb="8">
      <t>サンシュツ</t>
    </rPh>
    <rPh sb="11" eb="13">
      <t>ジョウキン</t>
    </rPh>
    <rPh sb="13" eb="15">
      <t>カンサン</t>
    </rPh>
    <rPh sb="18" eb="20">
      <t>ユウコウ</t>
    </rPh>
    <rPh sb="20" eb="23">
      <t>ショクインスウ</t>
    </rPh>
    <phoneticPr fontId="1"/>
  </si>
  <si>
    <t>障害児は市が認めた児童で、手帳の有無は問わない</t>
    <rPh sb="0" eb="2">
      <t>ショウガイ</t>
    </rPh>
    <rPh sb="2" eb="3">
      <t>ジ</t>
    </rPh>
    <rPh sb="4" eb="5">
      <t>シ</t>
    </rPh>
    <rPh sb="6" eb="7">
      <t>ミト</t>
    </rPh>
    <rPh sb="9" eb="11">
      <t>ジドウ</t>
    </rPh>
    <rPh sb="13" eb="15">
      <t>テチョウ</t>
    </rPh>
    <rPh sb="16" eb="18">
      <t>ウム</t>
    </rPh>
    <rPh sb="19" eb="20">
      <t>ト</t>
    </rPh>
    <phoneticPr fontId="1"/>
  </si>
  <si>
    <t>※加算のために必要な追加職員数</t>
    <rPh sb="1" eb="3">
      <t>カサン</t>
    </rPh>
    <rPh sb="7" eb="9">
      <t>ヒツヨウ</t>
    </rPh>
    <rPh sb="10" eb="12">
      <t>ツイカ</t>
    </rPh>
    <rPh sb="12" eb="15">
      <t>ショクインスウ</t>
    </rPh>
    <phoneticPr fontId="1"/>
  </si>
  <si>
    <t>加算等確認対象月</t>
    <rPh sb="0" eb="2">
      <t>カサン</t>
    </rPh>
    <rPh sb="2" eb="3">
      <t>トウ</t>
    </rPh>
    <rPh sb="3" eb="5">
      <t>カクニン</t>
    </rPh>
    <rPh sb="5" eb="7">
      <t>タイショウ</t>
    </rPh>
    <rPh sb="7" eb="8">
      <t>ツキ</t>
    </rPh>
    <phoneticPr fontId="1"/>
  </si>
  <si>
    <t>加算等確認対象月</t>
    <phoneticPr fontId="1"/>
  </si>
  <si>
    <t>【基本配置】
非常勤保育従事者</t>
    <rPh sb="1" eb="3">
      <t>キホン</t>
    </rPh>
    <rPh sb="3" eb="5">
      <t>ハイチ</t>
    </rPh>
    <rPh sb="7" eb="10">
      <t>ヒジョウキン</t>
    </rPh>
    <rPh sb="10" eb="12">
      <t>ホイク</t>
    </rPh>
    <rPh sb="12" eb="15">
      <t>ジュウジシャ</t>
    </rPh>
    <phoneticPr fontId="1"/>
  </si>
  <si>
    <t>（障害児を除く）在籍児童数から算出される必要職員数</t>
    <rPh sb="1" eb="3">
      <t>ショウガイ</t>
    </rPh>
    <rPh sb="3" eb="4">
      <t>ジ</t>
    </rPh>
    <rPh sb="5" eb="6">
      <t>ノゾ</t>
    </rPh>
    <rPh sb="8" eb="10">
      <t>ザイセキ</t>
    </rPh>
    <rPh sb="10" eb="12">
      <t>ジドウ</t>
    </rPh>
    <rPh sb="12" eb="13">
      <t>スウ</t>
    </rPh>
    <rPh sb="15" eb="17">
      <t>サンシュツ</t>
    </rPh>
    <rPh sb="20" eb="22">
      <t>ヒツヨウ</t>
    </rPh>
    <rPh sb="22" eb="24">
      <t>ショクイン</t>
    </rPh>
    <rPh sb="24" eb="25">
      <t>スウ</t>
    </rPh>
    <phoneticPr fontId="1"/>
  </si>
  <si>
    <t>※職員配置に関係しない加算は表示していません。</t>
    <rPh sb="1" eb="3">
      <t>ショクイン</t>
    </rPh>
    <rPh sb="3" eb="5">
      <t>ハイチ</t>
    </rPh>
    <rPh sb="6" eb="8">
      <t>カンケイ</t>
    </rPh>
    <rPh sb="11" eb="13">
      <t>カサン</t>
    </rPh>
    <rPh sb="14" eb="16">
      <t>ヒョウジ</t>
    </rPh>
    <phoneticPr fontId="1"/>
  </si>
  <si>
    <t>保育標準時間対応は、非常勤の保育士を1名配置すること。</t>
    <rPh sb="0" eb="2">
      <t>ホイク</t>
    </rPh>
    <rPh sb="2" eb="4">
      <t>ヒョウジュン</t>
    </rPh>
    <rPh sb="4" eb="6">
      <t>ジカン</t>
    </rPh>
    <rPh sb="6" eb="8">
      <t>タイオウ</t>
    </rPh>
    <rPh sb="10" eb="13">
      <t>ヒジョウキン</t>
    </rPh>
    <rPh sb="14" eb="17">
      <t>ホイクシ</t>
    </rPh>
    <rPh sb="19" eb="20">
      <t>メイ</t>
    </rPh>
    <rPh sb="20" eb="22">
      <t>ハイチ</t>
    </rPh>
    <phoneticPr fontId="1"/>
  </si>
  <si>
    <t>※4</t>
    <phoneticPr fontId="1"/>
  </si>
  <si>
    <t>非常勤の保育士を1名配置すること（基本分単価における必要保育従事者）。</t>
    <rPh sb="0" eb="3">
      <t>ヒジョウキン</t>
    </rPh>
    <rPh sb="4" eb="7">
      <t>ホイクシ</t>
    </rPh>
    <rPh sb="9" eb="10">
      <t>メイ</t>
    </rPh>
    <rPh sb="10" eb="12">
      <t>ハイチ</t>
    </rPh>
    <rPh sb="17" eb="19">
      <t>キホン</t>
    </rPh>
    <rPh sb="19" eb="20">
      <t>ブン</t>
    </rPh>
    <rPh sb="20" eb="22">
      <t>タンカ</t>
    </rPh>
    <rPh sb="26" eb="28">
      <t>ヒツヨウ</t>
    </rPh>
    <rPh sb="28" eb="30">
      <t>ホイク</t>
    </rPh>
    <rPh sb="30" eb="33">
      <t>ジュウジシャ</t>
    </rPh>
    <phoneticPr fontId="1"/>
  </si>
  <si>
    <t>調理員等</t>
  </si>
  <si>
    <t>　+1人</t>
    <rPh sb="3" eb="4">
      <t>ニン</t>
    </rPh>
    <phoneticPr fontId="1"/>
  </si>
  <si>
    <t>（参考）</t>
    <rPh sb="1" eb="3">
      <t>サンコウ</t>
    </rPh>
    <phoneticPr fontId="1"/>
  </si>
  <si>
    <t>標準認定対応等の非常勤保育士の配置（2名）</t>
    <rPh sb="0" eb="2">
      <t>ヒョウジュン</t>
    </rPh>
    <rPh sb="2" eb="4">
      <t>ニンテイ</t>
    </rPh>
    <rPh sb="4" eb="6">
      <t>タイオウ</t>
    </rPh>
    <rPh sb="6" eb="7">
      <t>ナド</t>
    </rPh>
    <rPh sb="8" eb="11">
      <t>ヒジョウキン</t>
    </rPh>
    <rPh sb="11" eb="14">
      <t>ホイクシ</t>
    </rPh>
    <rPh sb="15" eb="17">
      <t>ハイチ</t>
    </rPh>
    <rPh sb="19" eb="20">
      <t>メイ</t>
    </rPh>
    <phoneticPr fontId="1"/>
  </si>
  <si>
    <t>非常勤保育士2名配置</t>
    <rPh sb="0" eb="3">
      <t>ヒジョウキン</t>
    </rPh>
    <rPh sb="3" eb="6">
      <t>ホイクシ</t>
    </rPh>
    <rPh sb="7" eb="8">
      <t>メイ</t>
    </rPh>
    <rPh sb="8" eb="10">
      <t>ハイチ</t>
    </rPh>
    <phoneticPr fontId="1"/>
  </si>
  <si>
    <r>
      <t>基本分単価における</t>
    </r>
    <r>
      <rPr>
        <b/>
        <sz val="8"/>
        <color theme="0"/>
        <rFont val="游ゴシック"/>
        <family val="3"/>
        <charset val="128"/>
        <scheme val="minor"/>
      </rPr>
      <t>＿</t>
    </r>
    <r>
      <rPr>
        <b/>
        <sz val="8"/>
        <color theme="1"/>
        <rFont val="游ゴシック"/>
        <family val="3"/>
        <charset val="128"/>
        <scheme val="minor"/>
      </rPr>
      <t xml:space="preserve">
　必要保育従者数等を</t>
    </r>
    <phoneticPr fontId="1"/>
  </si>
  <si>
    <t>各施設へ配布</t>
    <rPh sb="0" eb="3">
      <t>カクシセツ</t>
    </rPh>
    <rPh sb="4" eb="6">
      <t>ハイフ</t>
    </rPh>
    <phoneticPr fontId="1"/>
  </si>
  <si>
    <t>障害児加算対象児童数から算出される必要職員数</t>
    <rPh sb="0" eb="2">
      <t>ショウガイ</t>
    </rPh>
    <rPh sb="2" eb="3">
      <t>ジ</t>
    </rPh>
    <rPh sb="3" eb="5">
      <t>カサン</t>
    </rPh>
    <rPh sb="5" eb="7">
      <t>タイショウ</t>
    </rPh>
    <rPh sb="7" eb="9">
      <t>ジドウ</t>
    </rPh>
    <rPh sb="9" eb="10">
      <t>スウ</t>
    </rPh>
    <rPh sb="12" eb="14">
      <t>サンシュツ</t>
    </rPh>
    <rPh sb="17" eb="19">
      <t>ヒツヨウ</t>
    </rPh>
    <rPh sb="19" eb="21">
      <t>ショクイン</t>
    </rPh>
    <rPh sb="21" eb="22">
      <t>スウ</t>
    </rPh>
    <phoneticPr fontId="1"/>
  </si>
  <si>
    <t>障害児加算を取るために必要な職員数</t>
    <rPh sb="0" eb="2">
      <t>ショウガイ</t>
    </rPh>
    <rPh sb="2" eb="3">
      <t>ジ</t>
    </rPh>
    <rPh sb="3" eb="5">
      <t>カサン</t>
    </rPh>
    <rPh sb="6" eb="7">
      <t>ト</t>
    </rPh>
    <rPh sb="11" eb="13">
      <t>ヒツヨウ</t>
    </rPh>
    <rPh sb="14" eb="16">
      <t>ショクイン</t>
    </rPh>
    <rPh sb="16" eb="17">
      <t>スウ</t>
    </rPh>
    <phoneticPr fontId="1"/>
  </si>
  <si>
    <t>4月</t>
    <rPh sb="1" eb="2">
      <t>ガツ</t>
    </rPh>
    <phoneticPr fontId="1"/>
  </si>
  <si>
    <t>5月</t>
    <rPh sb="1" eb="2">
      <t>ガツ</t>
    </rPh>
    <phoneticPr fontId="1"/>
  </si>
  <si>
    <t>6月</t>
    <rPh sb="1" eb="2">
      <t>ガツ</t>
    </rPh>
    <phoneticPr fontId="1"/>
  </si>
  <si>
    <t>7月</t>
  </si>
  <si>
    <t>8月</t>
  </si>
  <si>
    <t>9月</t>
  </si>
  <si>
    <t>10月</t>
  </si>
  <si>
    <t>11月</t>
  </si>
  <si>
    <t>０歳児在籍数</t>
    <rPh sb="1" eb="3">
      <t>サイジ</t>
    </rPh>
    <rPh sb="3" eb="5">
      <t>ザイセキ</t>
    </rPh>
    <rPh sb="5" eb="6">
      <t>スウ</t>
    </rPh>
    <phoneticPr fontId="1"/>
  </si>
  <si>
    <t>障害児在籍数</t>
    <rPh sb="0" eb="2">
      <t>ショウガイ</t>
    </rPh>
    <rPh sb="2" eb="3">
      <t>ジ</t>
    </rPh>
    <rPh sb="3" eb="5">
      <t>ザイセキ</t>
    </rPh>
    <rPh sb="5" eb="6">
      <t>スウ</t>
    </rPh>
    <phoneticPr fontId="1"/>
  </si>
  <si>
    <t>平均</t>
    <rPh sb="0" eb="2">
      <t>ヘイキン</t>
    </rPh>
    <phoneticPr fontId="1"/>
  </si>
  <si>
    <t>子育て支援の取組み判定用</t>
    <rPh sb="0" eb="2">
      <t>コソダ</t>
    </rPh>
    <rPh sb="3" eb="5">
      <t>シエン</t>
    </rPh>
    <rPh sb="6" eb="8">
      <t>トリクミ</t>
    </rPh>
    <rPh sb="9" eb="12">
      <t>ハンテイヨウ</t>
    </rPh>
    <phoneticPr fontId="1"/>
  </si>
  <si>
    <t>判定</t>
    <rPh sb="0" eb="2">
      <t>ハンテイ</t>
    </rPh>
    <phoneticPr fontId="1"/>
  </si>
  <si>
    <t>管理者配置なし（減算）</t>
    <rPh sb="0" eb="3">
      <t>カンリシャ</t>
    </rPh>
    <rPh sb="3" eb="5">
      <t>ハイチ</t>
    </rPh>
    <rPh sb="8" eb="10">
      <t>ゲンサン</t>
    </rPh>
    <phoneticPr fontId="1"/>
  </si>
  <si>
    <t>基本分単価における必要保育教諭等の数を満たしている</t>
    <rPh sb="0" eb="2">
      <t>キホン</t>
    </rPh>
    <rPh sb="2" eb="3">
      <t>ブン</t>
    </rPh>
    <rPh sb="3" eb="5">
      <t>タンカ</t>
    </rPh>
    <rPh sb="9" eb="11">
      <t>ヒツヨウ</t>
    </rPh>
    <rPh sb="11" eb="13">
      <t>ホイク</t>
    </rPh>
    <rPh sb="13" eb="15">
      <t>キョウユ</t>
    </rPh>
    <rPh sb="15" eb="16">
      <t>トウ</t>
    </rPh>
    <rPh sb="17" eb="18">
      <t>カズ</t>
    </rPh>
    <rPh sb="19" eb="20">
      <t>ミ</t>
    </rPh>
    <phoneticPr fontId="1"/>
  </si>
  <si>
    <t>施設機能強化推進費加算</t>
    <rPh sb="0" eb="2">
      <t>シセツ</t>
    </rPh>
    <rPh sb="2" eb="4">
      <t>キノウ</t>
    </rPh>
    <rPh sb="4" eb="6">
      <t>キョウカ</t>
    </rPh>
    <rPh sb="6" eb="8">
      <t>スイシン</t>
    </rPh>
    <rPh sb="8" eb="9">
      <t>ヒ</t>
    </rPh>
    <rPh sb="9" eb="11">
      <t>カサン</t>
    </rPh>
    <phoneticPr fontId="1"/>
  </si>
  <si>
    <t>※この欄に入力された職員は、加算や職員数計算等に影響しません。必要に応じて、施設の備忘用にご使用ください。</t>
    <phoneticPr fontId="1"/>
  </si>
  <si>
    <t>担任</t>
    <rPh sb="0" eb="2">
      <t>タンニン</t>
    </rPh>
    <phoneticPr fontId="1"/>
  </si>
  <si>
    <t>③職員名簿シート「担任」列を追加。（K列）</t>
    <rPh sb="1" eb="3">
      <t>ショクイン</t>
    </rPh>
    <rPh sb="3" eb="5">
      <t>メイボ</t>
    </rPh>
    <rPh sb="9" eb="11">
      <t>タンニン</t>
    </rPh>
    <rPh sb="12" eb="13">
      <t>レツ</t>
    </rPh>
    <rPh sb="14" eb="16">
      <t>ツイカ</t>
    </rPh>
    <rPh sb="19" eb="20">
      <t>レツ</t>
    </rPh>
    <phoneticPr fontId="1"/>
  </si>
  <si>
    <t>小規模保育事業A型</t>
  </si>
  <si>
    <t>令和4年度版検討開始</t>
    <rPh sb="0" eb="2">
      <t>レイワ</t>
    </rPh>
    <rPh sb="3" eb="5">
      <t>ネンド</t>
    </rPh>
    <rPh sb="5" eb="6">
      <t>バン</t>
    </rPh>
    <rPh sb="6" eb="8">
      <t>ケントウ</t>
    </rPh>
    <rPh sb="8" eb="10">
      <t>カイシ</t>
    </rPh>
    <phoneticPr fontId="1"/>
  </si>
  <si>
    <t>総職員数
（実人数）</t>
    <rPh sb="0" eb="1">
      <t>ソウ</t>
    </rPh>
    <rPh sb="1" eb="4">
      <t>ショクインスウ</t>
    </rPh>
    <rPh sb="6" eb="7">
      <t>ジツ</t>
    </rPh>
    <rPh sb="7" eb="9">
      <t>ニンズウ</t>
    </rPh>
    <phoneticPr fontId="1"/>
  </si>
  <si>
    <t>総職員数
（常勤換算値）</t>
    <phoneticPr fontId="1"/>
  </si>
  <si>
    <t>換算対象職員数
（実人数）</t>
    <rPh sb="0" eb="2">
      <t>カンサン</t>
    </rPh>
    <rPh sb="2" eb="4">
      <t>タイショウ</t>
    </rPh>
    <rPh sb="4" eb="6">
      <t>ショクイン</t>
    </rPh>
    <rPh sb="6" eb="7">
      <t>スウ</t>
    </rPh>
    <rPh sb="9" eb="10">
      <t>ジツ</t>
    </rPh>
    <rPh sb="10" eb="12">
      <t>ニンズウ</t>
    </rPh>
    <phoneticPr fontId="1"/>
  </si>
  <si>
    <t>換算対象職員数
（常勤換算値）</t>
    <rPh sb="0" eb="2">
      <t>カンサン</t>
    </rPh>
    <rPh sb="2" eb="4">
      <t>タイショウ</t>
    </rPh>
    <phoneticPr fontId="1"/>
  </si>
  <si>
    <t>職員数換算</t>
    <rPh sb="0" eb="3">
      <t>ショクインスウ</t>
    </rPh>
    <rPh sb="3" eb="5">
      <t>カンサン</t>
    </rPh>
    <phoneticPr fontId="1"/>
  </si>
  <si>
    <t>全職員</t>
    <rPh sb="0" eb="3">
      <t>ゼンショクイン</t>
    </rPh>
    <phoneticPr fontId="1"/>
  </si>
  <si>
    <t>③職員名簿_総職員数・換算対象職員数の自動計算表を追加。</t>
    <rPh sb="1" eb="3">
      <t>ショクイン</t>
    </rPh>
    <rPh sb="3" eb="5">
      <t>メイボ</t>
    </rPh>
    <rPh sb="6" eb="7">
      <t>ソウ</t>
    </rPh>
    <rPh sb="7" eb="10">
      <t>ショクインスウ</t>
    </rPh>
    <rPh sb="11" eb="13">
      <t>カンサン</t>
    </rPh>
    <rPh sb="13" eb="15">
      <t>タイショウ</t>
    </rPh>
    <rPh sb="15" eb="17">
      <t>ショクイン</t>
    </rPh>
    <rPh sb="17" eb="18">
      <t>スウ</t>
    </rPh>
    <rPh sb="19" eb="21">
      <t>ジドウ</t>
    </rPh>
    <rPh sb="21" eb="23">
      <t>ケイサン</t>
    </rPh>
    <rPh sb="23" eb="24">
      <t>ヒョウ</t>
    </rPh>
    <rPh sb="25" eb="27">
      <t>ツイカ</t>
    </rPh>
    <phoneticPr fontId="1"/>
  </si>
  <si>
    <t>④加算_障害児加算のエラー修正</t>
    <rPh sb="1" eb="3">
      <t>カサン</t>
    </rPh>
    <rPh sb="4" eb="6">
      <t>ショウガイ</t>
    </rPh>
    <rPh sb="6" eb="7">
      <t>ジ</t>
    </rPh>
    <rPh sb="7" eb="9">
      <t>カサン</t>
    </rPh>
    <rPh sb="13" eb="15">
      <t>シュウセイ</t>
    </rPh>
    <phoneticPr fontId="1"/>
  </si>
  <si>
    <t>常態的に土曜日に閉所する場合（調書による確認）</t>
    <rPh sb="0" eb="2">
      <t>ジョウタイ</t>
    </rPh>
    <rPh sb="2" eb="3">
      <t>テキ</t>
    </rPh>
    <rPh sb="4" eb="7">
      <t>ドヨウビ</t>
    </rPh>
    <rPh sb="8" eb="10">
      <t>ヘイショ</t>
    </rPh>
    <rPh sb="12" eb="14">
      <t>バアイ</t>
    </rPh>
    <rPh sb="15" eb="17">
      <t>チョウショ</t>
    </rPh>
    <rPh sb="20" eb="22">
      <t>カクニン</t>
    </rPh>
    <phoneticPr fontId="1"/>
  </si>
  <si>
    <t>③職員名簿　加配職員欄追加</t>
    <rPh sb="1" eb="3">
      <t>ショクイン</t>
    </rPh>
    <rPh sb="3" eb="5">
      <t>メイボ</t>
    </rPh>
    <rPh sb="6" eb="8">
      <t>カハイ</t>
    </rPh>
    <rPh sb="8" eb="10">
      <t>ショクイン</t>
    </rPh>
    <rPh sb="10" eb="11">
      <t>ラン</t>
    </rPh>
    <rPh sb="11" eb="13">
      <t>ツイカ</t>
    </rPh>
    <phoneticPr fontId="1"/>
  </si>
  <si>
    <t>正式リリース（令和3年度版）</t>
    <rPh sb="0" eb="2">
      <t>セイシキ</t>
    </rPh>
    <rPh sb="7" eb="9">
      <t>レイワ</t>
    </rPh>
    <rPh sb="10" eb="12">
      <t>ネンド</t>
    </rPh>
    <rPh sb="12" eb="13">
      <t>バン</t>
    </rPh>
    <phoneticPr fontId="1"/>
  </si>
  <si>
    <t>R4年度　特定教育・保育施設等における職員配置の考え方（小規模保育事業A型）</t>
    <rPh sb="2" eb="4">
      <t>ネンド</t>
    </rPh>
    <rPh sb="5" eb="9">
      <t>トクテイキョウイク</t>
    </rPh>
    <rPh sb="10" eb="15">
      <t>ホイクシセツナド</t>
    </rPh>
    <rPh sb="19" eb="21">
      <t>ショクイン</t>
    </rPh>
    <rPh sb="21" eb="23">
      <t>ハイチ</t>
    </rPh>
    <rPh sb="24" eb="25">
      <t>カンガ</t>
    </rPh>
    <rPh sb="26" eb="27">
      <t>カタ</t>
    </rPh>
    <rPh sb="28" eb="31">
      <t>ショウキボ</t>
    </rPh>
    <rPh sb="31" eb="33">
      <t>ホイク</t>
    </rPh>
    <rPh sb="33" eb="35">
      <t>ジギョウ</t>
    </rPh>
    <rPh sb="36" eb="37">
      <t>カタ</t>
    </rPh>
    <phoneticPr fontId="1"/>
  </si>
  <si>
    <t>R4年度　職員配置と各加算の関係性（小規模保育事業A型）</t>
    <rPh sb="2" eb="4">
      <t>ネンド</t>
    </rPh>
    <rPh sb="5" eb="7">
      <t>ショクイン</t>
    </rPh>
    <rPh sb="7" eb="9">
      <t>ハイチ</t>
    </rPh>
    <rPh sb="10" eb="11">
      <t>カク</t>
    </rPh>
    <rPh sb="11" eb="13">
      <t>カサン</t>
    </rPh>
    <rPh sb="14" eb="17">
      <t>カンケイセイ</t>
    </rPh>
    <rPh sb="18" eb="21">
      <t>ショウキボ</t>
    </rPh>
    <rPh sb="21" eb="23">
      <t>ホイク</t>
    </rPh>
    <rPh sb="23" eb="25">
      <t>ジギョウ</t>
    </rPh>
    <rPh sb="26" eb="27">
      <t>ガタ</t>
    </rPh>
    <phoneticPr fontId="1"/>
  </si>
  <si>
    <t>プレリリース（4月確認用）</t>
    <rPh sb="8" eb="9">
      <t>ガツ</t>
    </rPh>
    <rPh sb="9" eb="12">
      <t>カクニンヨウ</t>
    </rPh>
    <phoneticPr fontId="1"/>
  </si>
  <si>
    <t>記載例小規模保育園</t>
    <rPh sb="0" eb="2">
      <t>キサイ</t>
    </rPh>
    <rPh sb="2" eb="3">
      <t>レイ</t>
    </rPh>
    <rPh sb="3" eb="6">
      <t>ショウキボ</t>
    </rPh>
    <rPh sb="6" eb="8">
      <t>ホイク</t>
    </rPh>
    <rPh sb="8" eb="9">
      <t>エン</t>
    </rPh>
    <phoneticPr fontId="1"/>
  </si>
  <si>
    <t>○○　○○</t>
    <phoneticPr fontId="1"/>
  </si>
  <si>
    <t>短時間</t>
  </si>
  <si>
    <t>加算対象者</t>
  </si>
  <si>
    <t>a</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</si>
  <si>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</si>
  <si>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</si>
  <si>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</si>
  <si>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</si>
  <si>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</si>
  <si>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</si>
  <si>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</si>
  <si>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</si>
  <si>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</si>
  <si>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</si>
  <si>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</si>
  <si>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</si>
  <si>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</si>
  <si>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</si>
  <si>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事務職員</t>
  </si>
  <si>
    <t>B</t>
  </si>
  <si>
    <t>p</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</si>
</sst>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411]ggge&quot;年&quot;m&quot;月&quot;d&quot;日&quot;;@"/>
    <numFmt numFmtId="177" formatCode="[$-411]ggge&quot;年&quot;m&quot;月&quot;"/>
    <numFmt numFmtId="178" formatCode="0.0"/>
    <numFmt numFmtId="179" formatCode="0.0_ "/>
    <numFmt numFmtId="180" formatCode="0.00_ "/>
    <numFmt numFmtId="181" formatCode="&quot;Ver &quot;0.00"/>
    <numFmt numFmtId="182" formatCode="0&quot;人&quot;"/>
    <numFmt numFmtId="183" formatCode="0.0&quot;人&quot;"/>
    <numFmt numFmtId="184" formatCode="0.00_);[Red]\(0.00\)"/>
  </numFmts>
  <fonts count="43">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14"/>
      <color theme="1"/>
      <name val="游ゴシック"/>
      <family val="2"/>
      <charset val="128"/>
      <scheme val="minor"/>
    </font>
    <font>
      <sz val="14"/>
      <color theme="1"/>
      <name val="游ゴシック"/>
      <family val="3"/>
      <charset val="128"/>
      <scheme val="minor"/>
    </font>
    <font>
      <sz val="9"/>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b/>
      <sz val="8"/>
      <color indexed="81"/>
      <name val="MS P ゴシック"/>
      <family val="3"/>
      <charset val="128"/>
    </font>
    <font>
      <sz val="11"/>
      <color theme="1"/>
      <name val="游ゴシック"/>
      <family val="2"/>
      <charset val="128"/>
      <scheme val="minor"/>
    </font>
    <font>
      <sz val="11"/>
      <color rgb="FFFF0000"/>
      <name val="游ゴシック"/>
      <family val="2"/>
      <charset val="128"/>
      <scheme val="minor"/>
    </font>
    <font>
      <sz val="11"/>
      <color rgb="FFFF0000"/>
      <name val="游ゴシック"/>
      <family val="3"/>
      <charset val="128"/>
      <scheme val="minor"/>
    </font>
    <font>
      <sz val="6"/>
      <color theme="1"/>
      <name val="游ゴシック"/>
      <family val="3"/>
      <charset val="128"/>
      <scheme val="minor"/>
    </font>
    <font>
      <sz val="7"/>
      <color theme="1"/>
      <name val="游ゴシック"/>
      <family val="3"/>
      <charset val="128"/>
      <scheme val="minor"/>
    </font>
    <font>
      <b/>
      <sz val="9"/>
      <color theme="1"/>
      <name val="游ゴシック"/>
      <family val="3"/>
      <charset val="128"/>
      <scheme val="minor"/>
    </font>
    <font>
      <b/>
      <sz val="9"/>
      <color rgb="FFFF0000"/>
      <name val="游ゴシック"/>
      <family val="3"/>
      <charset val="128"/>
      <scheme val="minor"/>
    </font>
    <font>
      <b/>
      <sz val="9"/>
      <color indexed="81"/>
      <name val="MS P ゴシック"/>
      <family val="3"/>
      <charset val="128"/>
    </font>
    <font>
      <sz val="6"/>
      <color theme="1"/>
      <name val="游ゴシック"/>
      <family val="2"/>
      <charset val="128"/>
      <scheme val="minor"/>
    </font>
    <font>
      <sz val="10"/>
      <color theme="1"/>
      <name val="游ゴシック"/>
      <family val="3"/>
      <charset val="128"/>
      <scheme val="minor"/>
    </font>
    <font>
      <sz val="10"/>
      <color theme="1"/>
      <name val="游ゴシック"/>
      <family val="2"/>
      <charset val="128"/>
      <scheme val="minor"/>
    </font>
    <font>
      <sz val="9"/>
      <color indexed="81"/>
      <name val="MS P ゴシック"/>
      <family val="3"/>
      <charset val="128"/>
    </font>
    <font>
      <sz val="8"/>
      <color indexed="81"/>
      <name val="MS P ゴシック"/>
      <family val="3"/>
      <charset val="128"/>
    </font>
    <font>
      <sz val="11"/>
      <color theme="1"/>
      <name val="游ゴシック"/>
      <family val="3"/>
      <charset val="128"/>
      <scheme val="minor"/>
    </font>
    <font>
      <sz val="6"/>
      <color rgb="FFFF0000"/>
      <name val="游ゴシック"/>
      <family val="2"/>
      <charset val="128"/>
      <scheme val="minor"/>
    </font>
    <font>
      <sz val="18"/>
      <color theme="1"/>
      <name val="游ゴシック"/>
      <family val="2"/>
      <charset val="128"/>
      <scheme val="minor"/>
    </font>
    <font>
      <sz val="8"/>
      <color rgb="FFFF0000"/>
      <name val="游ゴシック"/>
      <family val="2"/>
      <charset val="128"/>
      <scheme val="minor"/>
    </font>
    <font>
      <b/>
      <sz val="8"/>
      <color rgb="FFFF0000"/>
      <name val="游ゴシック"/>
      <family val="3"/>
      <charset val="128"/>
      <scheme val="minor"/>
    </font>
    <font>
      <b/>
      <sz val="8"/>
      <color theme="1"/>
      <name val="游ゴシック"/>
      <family val="3"/>
      <charset val="128"/>
      <scheme val="minor"/>
    </font>
    <font>
      <sz val="7"/>
      <color theme="1"/>
      <name val="游ゴシック"/>
      <family val="2"/>
      <charset val="128"/>
      <scheme val="minor"/>
    </font>
    <font>
      <sz val="9"/>
      <color rgb="FFFF0000"/>
      <name val="游ゴシック"/>
      <family val="3"/>
      <charset val="128"/>
      <scheme val="minor"/>
    </font>
    <font>
      <b/>
      <u/>
      <sz val="9"/>
      <color indexed="81"/>
      <name val="MS P ゴシック"/>
      <family val="3"/>
      <charset val="128"/>
    </font>
    <font>
      <sz val="9"/>
      <color theme="0" tint="-0.249977111117893"/>
      <name val="游ゴシック"/>
      <family val="2"/>
      <charset val="128"/>
      <scheme val="minor"/>
    </font>
    <font>
      <b/>
      <sz val="10"/>
      <color rgb="FFFF0000"/>
      <name val="游ゴシック"/>
      <family val="3"/>
      <charset val="128"/>
      <scheme val="minor"/>
    </font>
    <font>
      <b/>
      <sz val="8"/>
      <color theme="0"/>
      <name val="游ゴシック"/>
      <family val="3"/>
      <charset val="128"/>
      <scheme val="minor"/>
    </font>
    <font>
      <b/>
      <sz val="11"/>
      <color indexed="17"/>
      <name val="MS P ゴシック"/>
      <family val="3"/>
      <charset val="128"/>
    </font>
    <font>
      <sz val="8"/>
      <color theme="0" tint="-0.499984740745262"/>
      <name val="游ゴシック"/>
      <family val="2"/>
      <charset val="128"/>
      <scheme val="minor"/>
    </font>
    <font>
      <b/>
      <sz val="9"/>
      <color indexed="17"/>
      <name val="MS P ゴシック"/>
      <family val="3"/>
      <charset val="128"/>
    </font>
    <font>
      <b/>
      <sz val="8"/>
      <color indexed="17"/>
      <name val="MS P ゴシック"/>
      <family val="3"/>
      <charset val="128"/>
    </font>
    <font>
      <sz val="12"/>
      <color theme="1"/>
      <name val="游ゴシック"/>
      <family val="2"/>
      <charset val="128"/>
      <scheme val="minor"/>
    </font>
    <font>
      <sz val="12"/>
      <color theme="1"/>
      <name val="游ゴシック"/>
      <family val="3"/>
      <charset val="128"/>
      <scheme val="minor"/>
    </font>
    <font>
      <sz val="16"/>
      <color rgb="FFFF0000"/>
      <name val="游ゴシック"/>
      <family val="2"/>
      <charset val="128"/>
      <scheme val="minor"/>
    </font>
    <font>
      <b/>
      <sz val="11"/>
      <color theme="1"/>
      <name val="游ゴシック"/>
      <family val="3"/>
      <charset val="128"/>
      <scheme val="minor"/>
    </font>
    <font>
      <sz val="10"/>
      <color rgb="FFFF0000"/>
      <name val="游ゴシック"/>
      <family val="2"/>
      <charset val="128"/>
      <scheme val="minor"/>
    </font>
  </fonts>
  <fills count="10">
    <fill>
      <patternFill patternType="none"/>
    </fill>
    <fill>
      <patternFill patternType="gray125"/>
    </fill>
    <fill>
      <patternFill patternType="solid">
        <fgColor theme="0" tint="-0.49998474074526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FFF99"/>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1" tint="0.49998474074526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right/>
      <top style="medium">
        <color indexed="64"/>
      </top>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bottom style="thin">
        <color indexed="64"/>
      </bottom>
      <diagonal/>
    </border>
  </borders>
  <cellStyleXfs count="2">
    <xf numFmtId="0" fontId="0" fillId="0" borderId="0">
      <alignment vertical="center"/>
    </xf>
    <xf numFmtId="9" fontId="9" fillId="0" borderId="0" applyFont="0" applyFill="0" applyBorder="0" applyAlignment="0" applyProtection="0">
      <alignment vertical="center"/>
    </xf>
  </cellStyleXfs>
  <cellXfs count="284">
    <xf numFmtId="0" fontId="0" fillId="0" borderId="0" xfId="0">
      <alignment vertical="center"/>
    </xf>
    <xf numFmtId="0" fontId="0" fillId="4" borderId="1" xfId="0" applyFill="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2" fillId="0" borderId="0" xfId="0" applyFont="1">
      <alignment vertical="center"/>
    </xf>
    <xf numFmtId="0" fontId="2" fillId="4" borderId="1" xfId="0" applyFont="1" applyFill="1" applyBorder="1" applyAlignment="1">
      <alignment horizontal="center" vertical="center"/>
    </xf>
    <xf numFmtId="0" fontId="5" fillId="0" borderId="0" xfId="0" applyFont="1">
      <alignment vertical="center"/>
    </xf>
    <xf numFmtId="0" fontId="3" fillId="0" borderId="0" xfId="0" applyFont="1" applyAlignment="1">
      <alignment vertical="center"/>
    </xf>
    <xf numFmtId="0" fontId="4" fillId="0" borderId="0" xfId="0" applyFont="1" applyAlignment="1">
      <alignment vertical="center"/>
    </xf>
    <xf numFmtId="0" fontId="2" fillId="0" borderId="0" xfId="0" applyFont="1" applyAlignment="1">
      <alignment horizontal="right" vertical="center"/>
    </xf>
    <xf numFmtId="0" fontId="2" fillId="0" borderId="0" xfId="0" applyFont="1" applyBorder="1" applyAlignment="1">
      <alignment horizontal="center" vertical="center"/>
    </xf>
    <xf numFmtId="0" fontId="5" fillId="3" borderId="1" xfId="0" applyFont="1" applyFill="1" applyBorder="1" applyAlignment="1">
      <alignment horizontal="center" vertical="center"/>
    </xf>
    <xf numFmtId="0" fontId="0" fillId="5" borderId="1" xfId="0" applyFill="1" applyBorder="1">
      <alignment vertical="center"/>
    </xf>
    <xf numFmtId="0" fontId="2" fillId="5" borderId="1" xfId="0" applyFont="1" applyFill="1" applyBorder="1" applyAlignment="1">
      <alignment horizontal="center" vertical="center"/>
    </xf>
    <xf numFmtId="57" fontId="5" fillId="5" borderId="1" xfId="0" applyNumberFormat="1" applyFont="1" applyFill="1" applyBorder="1" applyAlignment="1">
      <alignment horizontal="center" vertical="center"/>
    </xf>
    <xf numFmtId="0" fontId="5" fillId="5" borderId="1" xfId="0" applyFont="1" applyFill="1" applyBorder="1">
      <alignment vertical="center"/>
    </xf>
    <xf numFmtId="57" fontId="0" fillId="5" borderId="1" xfId="0" applyNumberFormat="1" applyFill="1" applyBorder="1" applyAlignment="1">
      <alignment horizontal="center" vertical="center"/>
    </xf>
    <xf numFmtId="0" fontId="0" fillId="5" borderId="2" xfId="0" applyFill="1" applyBorder="1" applyAlignment="1">
      <alignment horizontal="center" vertical="center"/>
    </xf>
    <xf numFmtId="0" fontId="6" fillId="0" borderId="0" xfId="0" applyFont="1" applyAlignment="1">
      <alignment horizontal="right" vertical="center"/>
    </xf>
    <xf numFmtId="56" fontId="6" fillId="0" borderId="0" xfId="0" applyNumberFormat="1" applyFont="1" applyAlignment="1">
      <alignment horizontal="right" vertical="center"/>
    </xf>
    <xf numFmtId="0" fontId="0" fillId="4" borderId="9" xfId="0" applyFill="1" applyBorder="1" applyAlignment="1">
      <alignment horizontal="center" vertical="center"/>
    </xf>
    <xf numFmtId="0" fontId="0" fillId="0" borderId="0" xfId="0" applyAlignment="1">
      <alignment vertical="center"/>
    </xf>
    <xf numFmtId="0" fontId="0" fillId="0" borderId="0" xfId="0" applyBorder="1">
      <alignment vertical="center"/>
    </xf>
    <xf numFmtId="0" fontId="0" fillId="0" borderId="0" xfId="0" applyAlignment="1">
      <alignment vertical="center" shrinkToFit="1"/>
    </xf>
    <xf numFmtId="0" fontId="10" fillId="0" borderId="1"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1" xfId="0" applyFont="1" applyFill="1" applyBorder="1">
      <alignment vertical="center"/>
    </xf>
    <xf numFmtId="0" fontId="11" fillId="0" borderId="10" xfId="0" applyFont="1" applyFill="1" applyBorder="1">
      <alignment vertical="center"/>
    </xf>
    <xf numFmtId="0" fontId="11" fillId="0" borderId="3" xfId="0" applyFont="1" applyFill="1" applyBorder="1" applyAlignment="1">
      <alignment horizontal="center" vertical="center"/>
    </xf>
    <xf numFmtId="0" fontId="11" fillId="0" borderId="3" xfId="0" applyFont="1" applyFill="1" applyBorder="1">
      <alignment vertical="center"/>
    </xf>
    <xf numFmtId="0" fontId="11" fillId="0" borderId="7" xfId="0" applyFont="1" applyFill="1" applyBorder="1">
      <alignment vertical="center"/>
    </xf>
    <xf numFmtId="0" fontId="11" fillId="0" borderId="11" xfId="0" applyFont="1" applyFill="1" applyBorder="1">
      <alignment vertical="center"/>
    </xf>
    <xf numFmtId="0" fontId="11" fillId="0" borderId="4" xfId="0" applyFont="1" applyFill="1" applyBorder="1" applyAlignment="1">
      <alignment horizontal="center" vertical="center"/>
    </xf>
    <xf numFmtId="0" fontId="11" fillId="0" borderId="5" xfId="0" applyFont="1" applyFill="1" applyBorder="1">
      <alignment vertical="center"/>
    </xf>
    <xf numFmtId="0" fontId="11" fillId="0" borderId="8" xfId="0" applyFont="1" applyFill="1" applyBorder="1">
      <alignment vertical="center"/>
    </xf>
    <xf numFmtId="0" fontId="11" fillId="0" borderId="2" xfId="0" applyFont="1" applyFill="1" applyBorder="1">
      <alignment vertical="center"/>
    </xf>
    <xf numFmtId="0" fontId="2" fillId="0" borderId="0" xfId="0" applyFont="1" applyAlignment="1">
      <alignment horizontal="left" vertical="center"/>
    </xf>
    <xf numFmtId="0" fontId="2" fillId="0" borderId="1" xfId="0" applyFont="1" applyBorder="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0" fillId="0" borderId="0" xfId="0"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0" borderId="1" xfId="0" applyBorder="1">
      <alignment vertical="center"/>
    </xf>
    <xf numFmtId="0" fontId="0" fillId="0" borderId="1" xfId="0" applyBorder="1" applyAlignment="1">
      <alignment horizontal="center" vertical="center"/>
    </xf>
    <xf numFmtId="0" fontId="12" fillId="4" borderId="1" xfId="0" applyFont="1" applyFill="1" applyBorder="1" applyAlignment="1">
      <alignment horizontal="center" vertical="center" wrapText="1" shrinkToFit="1"/>
    </xf>
    <xf numFmtId="0" fontId="7" fillId="4" borderId="1" xfId="0" applyFont="1" applyFill="1" applyBorder="1" applyAlignment="1">
      <alignment horizontal="center" vertical="center"/>
    </xf>
    <xf numFmtId="0" fontId="7" fillId="5" borderId="1" xfId="0" applyFont="1" applyFill="1" applyBorder="1" applyAlignment="1">
      <alignment horizontal="center" vertical="center" shrinkToFit="1"/>
    </xf>
    <xf numFmtId="0" fontId="7" fillId="5" borderId="1" xfId="0" applyFont="1" applyFill="1" applyBorder="1" applyAlignment="1">
      <alignment horizontal="center" vertical="center"/>
    </xf>
    <xf numFmtId="0" fontId="7" fillId="5" borderId="3" xfId="0" applyFont="1" applyFill="1" applyBorder="1" applyAlignment="1">
      <alignment horizontal="center" vertical="center" shrinkToFit="1"/>
    </xf>
    <xf numFmtId="0" fontId="7" fillId="6" borderId="3" xfId="0" applyFont="1" applyFill="1" applyBorder="1" applyAlignment="1">
      <alignment horizontal="center" vertical="center" shrinkToFit="1"/>
    </xf>
    <xf numFmtId="0" fontId="7" fillId="5" borderId="1" xfId="0" applyFont="1" applyFill="1" applyBorder="1">
      <alignment vertical="center"/>
    </xf>
    <xf numFmtId="0" fontId="7" fillId="6" borderId="1" xfId="0" applyFont="1" applyFill="1" applyBorder="1" applyAlignment="1">
      <alignment horizontal="center" vertical="center" shrinkToFit="1"/>
    </xf>
    <xf numFmtId="0" fontId="7" fillId="5" borderId="18" xfId="0" applyFont="1" applyFill="1" applyBorder="1" applyAlignment="1">
      <alignment horizontal="center" vertical="center"/>
    </xf>
    <xf numFmtId="0" fontId="7" fillId="4" borderId="21" xfId="0" applyFont="1" applyFill="1" applyBorder="1" applyAlignment="1">
      <alignment horizontal="center" vertical="center" shrinkToFit="1"/>
    </xf>
    <xf numFmtId="0" fontId="7" fillId="5" borderId="6" xfId="0" applyFont="1" applyFill="1" applyBorder="1" applyAlignment="1">
      <alignment horizontal="center" vertical="center" wrapText="1" shrinkToFit="1"/>
    </xf>
    <xf numFmtId="0" fontId="7" fillId="6" borderId="1" xfId="0" applyFont="1" applyFill="1" applyBorder="1" applyAlignment="1">
      <alignment horizontal="center" vertical="center" wrapText="1" shrinkToFit="1"/>
    </xf>
    <xf numFmtId="0" fontId="0" fillId="4" borderId="18" xfId="0" applyFill="1" applyBorder="1" applyAlignment="1">
      <alignment horizontal="center" vertical="center"/>
    </xf>
    <xf numFmtId="0" fontId="0" fillId="0" borderId="0" xfId="0" applyFill="1" applyBorder="1" applyAlignment="1">
      <alignment horizontal="center" vertical="center"/>
    </xf>
    <xf numFmtId="0" fontId="6" fillId="6" borderId="1" xfId="0" applyFont="1" applyFill="1" applyBorder="1" applyAlignment="1">
      <alignment horizontal="center" vertical="center" shrinkToFit="1"/>
    </xf>
    <xf numFmtId="0" fontId="6" fillId="0" borderId="1" xfId="0" applyFont="1" applyBorder="1">
      <alignment vertical="center"/>
    </xf>
    <xf numFmtId="0" fontId="7" fillId="0" borderId="1" xfId="0" applyFont="1" applyBorder="1">
      <alignment vertical="center"/>
    </xf>
    <xf numFmtId="0" fontId="2" fillId="0" borderId="0" xfId="0" applyFont="1" applyAlignment="1">
      <alignment horizontal="center" vertical="center"/>
    </xf>
    <xf numFmtId="178" fontId="5" fillId="0" borderId="1" xfId="0" applyNumberFormat="1" applyFont="1" applyBorder="1" applyAlignment="1">
      <alignment horizontal="center" vertical="center"/>
    </xf>
    <xf numFmtId="0" fontId="5" fillId="6" borderId="1" xfId="0" applyFont="1" applyFill="1" applyBorder="1" applyAlignment="1">
      <alignment horizontal="center" vertical="center"/>
    </xf>
    <xf numFmtId="178" fontId="5" fillId="3" borderId="1" xfId="0" applyNumberFormat="1" applyFont="1" applyFill="1" applyBorder="1" applyAlignment="1">
      <alignment horizontal="center" vertical="center"/>
    </xf>
    <xf numFmtId="0" fontId="5" fillId="0" borderId="0" xfId="0" applyFont="1" applyAlignment="1">
      <alignment horizontal="right" vertical="center"/>
    </xf>
    <xf numFmtId="0" fontId="5" fillId="0" borderId="0" xfId="0" applyFont="1" applyFill="1" applyBorder="1" applyAlignment="1">
      <alignment horizontal="center" vertical="center"/>
    </xf>
    <xf numFmtId="0" fontId="5" fillId="0" borderId="0" xfId="0" applyFont="1" applyFill="1" applyBorder="1" applyAlignment="1">
      <alignment horizontal="right" vertical="center"/>
    </xf>
    <xf numFmtId="178" fontId="5" fillId="3" borderId="3" xfId="0" applyNumberFormat="1" applyFont="1" applyFill="1" applyBorder="1" applyAlignment="1">
      <alignment horizontal="center" vertical="center"/>
    </xf>
    <xf numFmtId="0" fontId="5" fillId="0" borderId="0" xfId="0" applyFont="1" applyBorder="1">
      <alignment vertical="center"/>
    </xf>
    <xf numFmtId="178" fontId="14" fillId="3" borderId="2" xfId="0" applyNumberFormat="1" applyFont="1" applyFill="1" applyBorder="1" applyAlignment="1">
      <alignment horizontal="center" vertical="center"/>
    </xf>
    <xf numFmtId="179" fontId="14" fillId="6" borderId="2" xfId="0" applyNumberFormat="1" applyFont="1" applyFill="1" applyBorder="1" applyAlignment="1">
      <alignment horizontal="center" vertical="center"/>
    </xf>
    <xf numFmtId="177" fontId="0" fillId="3" borderId="0" xfId="0" applyNumberFormat="1" applyFill="1" applyBorder="1" applyAlignment="1">
      <alignment horizontal="center" vertical="center"/>
    </xf>
    <xf numFmtId="0" fontId="7" fillId="5" borderId="1" xfId="0" applyFont="1" applyFill="1" applyBorder="1" applyAlignment="1">
      <alignment vertical="center" shrinkToFit="1"/>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6" borderId="2" xfId="0" applyFill="1" applyBorder="1" applyAlignment="1">
      <alignment horizontal="center" vertical="center"/>
    </xf>
    <xf numFmtId="0" fontId="0" fillId="5" borderId="13" xfId="0" applyFill="1" applyBorder="1" applyAlignment="1">
      <alignment horizontal="center" vertical="center"/>
    </xf>
    <xf numFmtId="0" fontId="0" fillId="4" borderId="18" xfId="0" applyFill="1" applyBorder="1" applyAlignment="1">
      <alignment horizontal="center" vertical="center" shrinkToFit="1"/>
    </xf>
    <xf numFmtId="0" fontId="2" fillId="0" borderId="0" xfId="0" applyFont="1" applyBorder="1">
      <alignment vertical="center"/>
    </xf>
    <xf numFmtId="0" fontId="5" fillId="0" borderId="0" xfId="0" applyFont="1" applyBorder="1" applyAlignment="1">
      <alignment horizontal="right" vertical="center"/>
    </xf>
    <xf numFmtId="0" fontId="5" fillId="0" borderId="0" xfId="0" applyFont="1" applyFill="1" applyBorder="1">
      <alignment vertical="center"/>
    </xf>
    <xf numFmtId="0" fontId="5" fillId="0" borderId="0" xfId="0" applyFont="1" applyBorder="1" applyAlignment="1">
      <alignment horizontal="left" vertical="center"/>
    </xf>
    <xf numFmtId="0" fontId="2" fillId="0" borderId="22" xfId="0" applyFont="1" applyBorder="1">
      <alignment vertical="center"/>
    </xf>
    <xf numFmtId="0" fontId="2" fillId="0" borderId="27" xfId="0" applyFont="1" applyBorder="1">
      <alignment vertical="center"/>
    </xf>
    <xf numFmtId="0" fontId="2" fillId="0" borderId="28" xfId="0" applyFont="1" applyBorder="1">
      <alignment vertical="center"/>
    </xf>
    <xf numFmtId="0" fontId="2" fillId="0" borderId="29" xfId="0" applyFont="1" applyBorder="1" applyAlignment="1">
      <alignment horizontal="center" vertical="center"/>
    </xf>
    <xf numFmtId="0" fontId="5" fillId="0" borderId="29" xfId="0" applyFont="1" applyBorder="1" applyAlignment="1">
      <alignment horizontal="right" vertical="center"/>
    </xf>
    <xf numFmtId="0" fontId="5" fillId="0" borderId="29" xfId="0" applyFont="1" applyFill="1" applyBorder="1">
      <alignment vertical="center"/>
    </xf>
    <xf numFmtId="0" fontId="5" fillId="0" borderId="29" xfId="0" applyFont="1" applyFill="1" applyBorder="1" applyAlignment="1">
      <alignment horizontal="center" vertical="center"/>
    </xf>
    <xf numFmtId="0" fontId="5" fillId="0" borderId="29" xfId="0" applyFont="1" applyFill="1" applyBorder="1" applyAlignment="1">
      <alignment horizontal="right" vertical="center"/>
    </xf>
    <xf numFmtId="0" fontId="2" fillId="0" borderId="30" xfId="0" applyFont="1" applyBorder="1">
      <alignment vertical="center"/>
    </xf>
    <xf numFmtId="0" fontId="2" fillId="0" borderId="29" xfId="0" applyFont="1" applyBorder="1">
      <alignment vertical="center"/>
    </xf>
    <xf numFmtId="0" fontId="7" fillId="5" borderId="6" xfId="0" applyFont="1" applyFill="1" applyBorder="1" applyAlignment="1">
      <alignment horizontal="center" vertical="center"/>
    </xf>
    <xf numFmtId="0" fontId="2" fillId="0" borderId="17" xfId="0" applyFont="1" applyFill="1" applyBorder="1" applyAlignment="1">
      <alignment horizontal="center" vertical="center"/>
    </xf>
    <xf numFmtId="0" fontId="7" fillId="0" borderId="17" xfId="0" applyFont="1" applyFill="1" applyBorder="1" applyAlignment="1">
      <alignment vertical="center" wrapText="1"/>
    </xf>
    <xf numFmtId="0" fontId="7" fillId="0" borderId="19" xfId="0" applyFont="1" applyFill="1" applyBorder="1" applyAlignment="1">
      <alignment vertical="center" wrapText="1"/>
    </xf>
    <xf numFmtId="0" fontId="7" fillId="0" borderId="17" xfId="0" applyFont="1" applyFill="1" applyBorder="1" applyAlignment="1">
      <alignment vertical="center" shrinkToFit="1"/>
    </xf>
    <xf numFmtId="0" fontId="0" fillId="0" borderId="0" xfId="0" applyFill="1" applyBorder="1">
      <alignment vertical="center"/>
    </xf>
    <xf numFmtId="0" fontId="17" fillId="4" borderId="1" xfId="0" applyFont="1" applyFill="1" applyBorder="1" applyAlignment="1">
      <alignment horizontal="center" vertical="center" wrapText="1"/>
    </xf>
    <xf numFmtId="0" fontId="18" fillId="0" borderId="0" xfId="0" applyFont="1" applyFill="1" applyBorder="1" applyAlignment="1">
      <alignment horizontal="center" vertical="center" shrinkToFit="1"/>
    </xf>
    <xf numFmtId="0" fontId="5"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5" fillId="0" borderId="0" xfId="0" applyFont="1" applyBorder="1" applyAlignment="1">
      <alignment vertical="center" shrinkToFit="1"/>
    </xf>
    <xf numFmtId="0" fontId="0" fillId="0" borderId="0" xfId="0" applyFill="1" applyBorder="1" applyAlignment="1">
      <alignment vertical="center"/>
    </xf>
    <xf numFmtId="0" fontId="5" fillId="0" borderId="0" xfId="0" applyFont="1" applyFill="1" applyBorder="1" applyAlignment="1">
      <alignment vertical="center"/>
    </xf>
    <xf numFmtId="0" fontId="0" fillId="0" borderId="0" xfId="0" applyAlignment="1">
      <alignment horizontal="center" vertical="center"/>
    </xf>
    <xf numFmtId="0" fontId="0" fillId="0" borderId="0" xfId="0" applyAlignment="1">
      <alignment horizontal="center" vertical="top"/>
    </xf>
    <xf numFmtId="0" fontId="0" fillId="0" borderId="0" xfId="0" applyAlignment="1">
      <alignment horizontal="right" vertical="center"/>
    </xf>
    <xf numFmtId="0" fontId="10" fillId="0" borderId="0" xfId="0" applyFont="1" applyBorder="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5" fillId="2" borderId="1" xfId="0" applyFont="1" applyFill="1" applyBorder="1" applyAlignment="1">
      <alignment horizontal="center" vertical="center"/>
    </xf>
    <xf numFmtId="0" fontId="26" fillId="8" borderId="0" xfId="0" applyFont="1" applyFill="1" applyAlignment="1">
      <alignment horizontal="center" vertical="center" shrinkToFit="1"/>
    </xf>
    <xf numFmtId="14" fontId="0" fillId="0" borderId="1" xfId="0" applyNumberFormat="1" applyBorder="1">
      <alignment vertical="center"/>
    </xf>
    <xf numFmtId="0" fontId="0" fillId="0" borderId="1" xfId="0"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28" fillId="5" borderId="2" xfId="0" applyFont="1" applyFill="1" applyBorder="1" applyAlignment="1">
      <alignment horizontal="center" vertical="center"/>
    </xf>
    <xf numFmtId="0" fontId="28" fillId="0" borderId="1" xfId="0" applyFont="1" applyBorder="1" applyAlignment="1">
      <alignment horizontal="center" vertical="center"/>
    </xf>
    <xf numFmtId="0" fontId="0" fillId="0" borderId="0" xfId="0" applyAlignment="1">
      <alignment horizontal="left" vertical="top" wrapText="1"/>
    </xf>
    <xf numFmtId="0" fontId="6" fillId="4" borderId="1" xfId="0" applyFont="1" applyFill="1" applyBorder="1" applyAlignment="1">
      <alignment horizontal="center" vertical="center" wrapText="1"/>
    </xf>
    <xf numFmtId="0" fontId="0" fillId="4" borderId="18" xfId="0" applyFill="1" applyBorder="1" applyAlignment="1">
      <alignment horizontal="center" vertical="center" shrinkToFit="1"/>
    </xf>
    <xf numFmtId="0" fontId="5" fillId="4" borderId="1" xfId="0" applyFont="1" applyFill="1" applyBorder="1" applyAlignment="1">
      <alignment horizontal="center" vertical="center"/>
    </xf>
    <xf numFmtId="0" fontId="24" fillId="0" borderId="0" xfId="0" applyFont="1" applyAlignment="1">
      <alignment vertical="center"/>
    </xf>
    <xf numFmtId="0" fontId="6" fillId="6" borderId="1" xfId="0" applyFont="1" applyFill="1" applyBorder="1" applyAlignment="1">
      <alignment horizontal="center" vertical="center" wrapText="1" shrinkToFit="1"/>
    </xf>
    <xf numFmtId="0" fontId="19" fillId="4" borderId="1" xfId="0" applyFont="1" applyFill="1" applyBorder="1" applyAlignment="1">
      <alignment horizontal="center" vertical="center"/>
    </xf>
    <xf numFmtId="0" fontId="2" fillId="5" borderId="1" xfId="0" applyFont="1" applyFill="1" applyBorder="1" applyAlignment="1">
      <alignment horizontal="center" vertical="center" shrinkToFit="1"/>
    </xf>
    <xf numFmtId="0" fontId="0" fillId="4" borderId="33" xfId="0" applyFill="1" applyBorder="1" applyAlignment="1">
      <alignment horizontal="center" vertical="center"/>
    </xf>
    <xf numFmtId="0" fontId="0" fillId="3" borderId="2" xfId="0" applyFill="1" applyBorder="1" applyAlignment="1">
      <alignment horizontal="center" vertical="center"/>
    </xf>
    <xf numFmtId="0" fontId="29" fillId="0" borderId="0" xfId="0" applyFont="1" applyFill="1" applyBorder="1" applyAlignment="1">
      <alignment horizontal="left" vertical="center"/>
    </xf>
    <xf numFmtId="0" fontId="23" fillId="0" borderId="32" xfId="0" applyFont="1" applyBorder="1" applyAlignment="1">
      <alignment vertical="top" wrapText="1"/>
    </xf>
    <xf numFmtId="0" fontId="23" fillId="0" borderId="0" xfId="0" applyFont="1" applyAlignment="1">
      <alignment vertical="top" wrapText="1"/>
    </xf>
    <xf numFmtId="0" fontId="15" fillId="0" borderId="0" xfId="0" applyFont="1" applyAlignment="1">
      <alignment horizontal="right" vertical="center"/>
    </xf>
    <xf numFmtId="179" fontId="14" fillId="3" borderId="2" xfId="0" applyNumberFormat="1" applyFont="1" applyFill="1" applyBorder="1" applyAlignment="1">
      <alignment horizontal="center" vertical="center"/>
    </xf>
    <xf numFmtId="0" fontId="6" fillId="0" borderId="6" xfId="0" applyFont="1" applyBorder="1" applyAlignment="1">
      <alignment horizontal="center" vertical="center"/>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2" fillId="5" borderId="1" xfId="0" applyFont="1" applyFill="1" applyBorder="1" applyAlignment="1">
      <alignment horizontal="center" vertical="center" wrapText="1" shrinkToFit="1"/>
    </xf>
    <xf numFmtId="0" fontId="27" fillId="0" borderId="0" xfId="0" applyFont="1" applyFill="1" applyAlignment="1">
      <alignment vertical="center" shrinkToFit="1"/>
    </xf>
    <xf numFmtId="0" fontId="25" fillId="0" borderId="0" xfId="0" applyFont="1" applyAlignment="1">
      <alignment horizontal="left" vertical="center"/>
    </xf>
    <xf numFmtId="178" fontId="14" fillId="3" borderId="1" xfId="0" applyNumberFormat="1" applyFont="1" applyFill="1" applyBorder="1" applyAlignment="1">
      <alignment horizontal="center" vertical="center"/>
    </xf>
    <xf numFmtId="0" fontId="6" fillId="0" borderId="0" xfId="0" applyFont="1">
      <alignment vertical="center"/>
    </xf>
    <xf numFmtId="0" fontId="5" fillId="0" borderId="19" xfId="0" applyFont="1" applyBorder="1" applyAlignment="1">
      <alignment vertical="center" shrinkToFit="1"/>
    </xf>
    <xf numFmtId="0" fontId="7" fillId="0" borderId="19" xfId="0" applyFont="1" applyBorder="1" applyAlignment="1">
      <alignment vertical="center"/>
    </xf>
    <xf numFmtId="0" fontId="7" fillId="0" borderId="19" xfId="0" applyFont="1" applyBorder="1" applyAlignment="1">
      <alignment vertical="center" shrinkToFit="1"/>
    </xf>
    <xf numFmtId="0" fontId="7" fillId="5" borderId="18" xfId="0" applyFont="1" applyFill="1" applyBorder="1" applyAlignment="1">
      <alignment horizontal="center" vertical="center" shrinkToFit="1"/>
    </xf>
    <xf numFmtId="0" fontId="7" fillId="5" borderId="3" xfId="0" applyFont="1" applyFill="1" applyBorder="1" applyAlignment="1">
      <alignment horizontal="center" vertical="center"/>
    </xf>
    <xf numFmtId="0" fontId="7" fillId="5" borderId="16" xfId="0" applyFont="1" applyFill="1" applyBorder="1" applyAlignment="1">
      <alignment horizontal="center" vertical="center"/>
    </xf>
    <xf numFmtId="0" fontId="31" fillId="0" borderId="0" xfId="0" applyFont="1" applyAlignment="1">
      <alignment horizontal="left" vertical="center"/>
    </xf>
    <xf numFmtId="0" fontId="32" fillId="4" borderId="21" xfId="0" applyFont="1" applyFill="1" applyBorder="1" applyAlignment="1">
      <alignment horizontal="center" vertical="center" wrapText="1" shrinkToFit="1"/>
    </xf>
    <xf numFmtId="0" fontId="0" fillId="0" borderId="0" xfId="0" applyAlignment="1">
      <alignment horizontal="left" vertical="top"/>
    </xf>
    <xf numFmtId="0" fontId="7" fillId="6" borderId="2" xfId="0" applyFont="1" applyFill="1" applyBorder="1" applyAlignment="1">
      <alignment horizontal="center" vertical="center"/>
    </xf>
    <xf numFmtId="49" fontId="17" fillId="0" borderId="0" xfId="0" applyNumberFormat="1" applyFont="1">
      <alignment vertical="center"/>
    </xf>
    <xf numFmtId="0" fontId="2" fillId="6" borderId="1" xfId="0" applyFont="1" applyFill="1" applyBorder="1" applyAlignment="1">
      <alignment horizontal="center" vertical="center"/>
    </xf>
    <xf numFmtId="0" fontId="2" fillId="0" borderId="0" xfId="0" applyFont="1" applyBorder="1" applyAlignment="1">
      <alignment horizontal="left" vertical="center"/>
    </xf>
    <xf numFmtId="0" fontId="2" fillId="0" borderId="35" xfId="0" applyFont="1" applyBorder="1">
      <alignment vertical="center"/>
    </xf>
    <xf numFmtId="0" fontId="25" fillId="0" borderId="0" xfId="0" applyFont="1" applyAlignment="1">
      <alignment horizontal="right" vertical="center"/>
    </xf>
    <xf numFmtId="0" fontId="14" fillId="0" borderId="0" xfId="0" applyFont="1" applyBorder="1" applyAlignment="1">
      <alignment vertical="center" shrinkToFit="1"/>
    </xf>
    <xf numFmtId="0" fontId="27" fillId="0" borderId="22" xfId="0" applyFont="1" applyBorder="1" applyAlignment="1">
      <alignment wrapText="1" shrinkToFit="1"/>
    </xf>
    <xf numFmtId="0" fontId="0" fillId="4" borderId="1" xfId="0" applyFill="1" applyBorder="1">
      <alignment vertical="center"/>
    </xf>
    <xf numFmtId="0" fontId="35" fillId="0" borderId="0" xfId="0" applyFont="1" applyAlignment="1">
      <alignment horizontal="center" vertical="center"/>
    </xf>
    <xf numFmtId="0" fontId="10" fillId="0" borderId="1" xfId="0" applyFont="1" applyBorder="1" applyAlignment="1">
      <alignment horizontal="center" vertical="center"/>
    </xf>
    <xf numFmtId="0" fontId="6" fillId="0" borderId="0" xfId="0" applyFont="1" applyAlignment="1">
      <alignment vertical="center"/>
    </xf>
    <xf numFmtId="1" fontId="0" fillId="6" borderId="1" xfId="0" applyNumberFormat="1" applyFill="1" applyBorder="1">
      <alignment vertical="center"/>
    </xf>
    <xf numFmtId="0" fontId="0" fillId="6" borderId="31" xfId="0" applyFill="1" applyBorder="1">
      <alignment vertical="center"/>
    </xf>
    <xf numFmtId="0" fontId="0" fillId="8" borderId="0" xfId="0" applyFill="1">
      <alignment vertical="center"/>
    </xf>
    <xf numFmtId="181" fontId="2" fillId="0" borderId="0" xfId="0" applyNumberFormat="1" applyFont="1">
      <alignment vertical="center"/>
    </xf>
    <xf numFmtId="181" fontId="6" fillId="0" borderId="0" xfId="0" applyNumberFormat="1" applyFont="1" applyAlignment="1">
      <alignment horizontal="right"/>
    </xf>
    <xf numFmtId="181" fontId="17" fillId="0" borderId="0" xfId="0" applyNumberFormat="1" applyFont="1" applyBorder="1" applyAlignment="1">
      <alignment horizontal="right" vertical="center"/>
    </xf>
    <xf numFmtId="181" fontId="6" fillId="0" borderId="0" xfId="0" applyNumberFormat="1" applyFont="1" applyAlignment="1"/>
    <xf numFmtId="0" fontId="0" fillId="0" borderId="0" xfId="0" applyAlignment="1">
      <alignment horizontal="center" vertical="center"/>
    </xf>
    <xf numFmtId="0" fontId="41" fillId="0" borderId="0" xfId="0" applyFont="1">
      <alignment vertical="center"/>
    </xf>
    <xf numFmtId="0" fontId="0" fillId="0" borderId="0" xfId="0" applyNumberFormat="1" applyFill="1" applyBorder="1" applyAlignment="1">
      <alignment horizontal="center" vertical="center"/>
    </xf>
    <xf numFmtId="0" fontId="0" fillId="0" borderId="0" xfId="0" applyNumberFormat="1" applyFill="1">
      <alignment vertical="center"/>
    </xf>
    <xf numFmtId="0" fontId="19" fillId="0" borderId="6" xfId="0" applyFont="1" applyFill="1" applyBorder="1" applyAlignment="1">
      <alignment horizontal="center" vertical="center" wrapText="1" shrinkToFit="1"/>
    </xf>
    <xf numFmtId="182" fontId="0" fillId="0" borderId="17" xfId="0" applyNumberFormat="1" applyFill="1" applyBorder="1" applyAlignment="1">
      <alignment horizontal="center" vertical="center"/>
    </xf>
    <xf numFmtId="0" fontId="18" fillId="0" borderId="39" xfId="0" applyFont="1" applyFill="1" applyBorder="1" applyAlignment="1">
      <alignment horizontal="center" vertical="center" wrapText="1" shrinkToFit="1"/>
    </xf>
    <xf numFmtId="182" fontId="0" fillId="0" borderId="19" xfId="0" applyNumberFormat="1" applyFill="1" applyBorder="1" applyAlignment="1">
      <alignment horizontal="center" vertical="center"/>
    </xf>
    <xf numFmtId="179" fontId="0" fillId="0" borderId="0" xfId="0" applyNumberFormat="1">
      <alignment vertical="center"/>
    </xf>
    <xf numFmtId="180" fontId="0" fillId="0" borderId="0" xfId="0" applyNumberFormat="1">
      <alignment vertical="center"/>
    </xf>
    <xf numFmtId="0" fontId="0" fillId="3" borderId="0" xfId="0" applyNumberFormat="1" applyFill="1" applyBorder="1" applyAlignment="1">
      <alignment horizontal="center" vertical="center"/>
    </xf>
    <xf numFmtId="0" fontId="10" fillId="9" borderId="2" xfId="0" applyFont="1" applyFill="1" applyBorder="1" applyAlignment="1">
      <alignment horizontal="center" vertical="center"/>
    </xf>
    <xf numFmtId="0" fontId="42" fillId="9" borderId="13" xfId="0" applyFont="1" applyFill="1" applyBorder="1" applyAlignment="1">
      <alignment horizontal="center" vertical="center"/>
    </xf>
    <xf numFmtId="184" fontId="0" fillId="0" borderId="1" xfId="0" applyNumberFormat="1" applyBorder="1">
      <alignment vertical="center"/>
    </xf>
    <xf numFmtId="0" fontId="38" fillId="0" borderId="0" xfId="0" applyFont="1" applyAlignment="1">
      <alignment horizontal="center" vertical="center"/>
    </xf>
    <xf numFmtId="176" fontId="0" fillId="5" borderId="12" xfId="0" applyNumberFormat="1" applyFill="1" applyBorder="1" applyAlignment="1">
      <alignment horizontal="center" vertical="center"/>
    </xf>
    <xf numFmtId="176" fontId="0" fillId="5" borderId="13" xfId="0" applyNumberFormat="1" applyFill="1" applyBorder="1" applyAlignment="1">
      <alignment horizontal="center" vertical="center"/>
    </xf>
    <xf numFmtId="0" fontId="0" fillId="5" borderId="12" xfId="0" applyNumberFormat="1" applyFill="1" applyBorder="1" applyAlignment="1">
      <alignment horizontal="center" vertical="center"/>
    </xf>
    <xf numFmtId="0" fontId="0" fillId="5" borderId="13" xfId="0" applyNumberFormat="1" applyFill="1" applyBorder="1" applyAlignment="1">
      <alignment horizontal="center" vertical="center"/>
    </xf>
    <xf numFmtId="0" fontId="0" fillId="5" borderId="12" xfId="0" applyFill="1" applyBorder="1" applyAlignment="1">
      <alignment horizontal="center" vertical="center"/>
    </xf>
    <xf numFmtId="0" fontId="0" fillId="5" borderId="14" xfId="0" applyFill="1" applyBorder="1" applyAlignment="1">
      <alignment horizontal="center" vertical="center"/>
    </xf>
    <xf numFmtId="0" fontId="0" fillId="5" borderId="13" xfId="0" applyFill="1" applyBorder="1" applyAlignment="1">
      <alignment horizontal="center" vertical="center"/>
    </xf>
    <xf numFmtId="0" fontId="0" fillId="0" borderId="0" xfId="0" applyAlignment="1">
      <alignment horizontal="center" vertical="center"/>
    </xf>
    <xf numFmtId="0" fontId="5" fillId="4" borderId="1" xfId="0" applyFont="1" applyFill="1" applyBorder="1" applyAlignment="1">
      <alignment horizontal="center" vertical="center" shrinkToFit="1"/>
    </xf>
    <xf numFmtId="0" fontId="5" fillId="4" borderId="6" xfId="0" applyFont="1" applyFill="1" applyBorder="1" applyAlignment="1">
      <alignment horizontal="center" vertical="center" shrinkToFit="1"/>
    </xf>
    <xf numFmtId="176" fontId="0" fillId="3" borderId="12" xfId="0" applyNumberFormat="1" applyFill="1" applyBorder="1" applyAlignment="1">
      <alignment horizontal="center" vertical="center"/>
    </xf>
    <xf numFmtId="176" fontId="0" fillId="3" borderId="13" xfId="0" applyNumberFormat="1" applyFill="1" applyBorder="1" applyAlignment="1">
      <alignment horizontal="center" vertical="center"/>
    </xf>
    <xf numFmtId="0" fontId="0" fillId="0" borderId="0" xfId="0" applyFont="1" applyBorder="1" applyAlignment="1">
      <alignment horizontal="center" vertical="center"/>
    </xf>
    <xf numFmtId="0" fontId="0" fillId="0" borderId="29" xfId="0" applyBorder="1" applyAlignment="1">
      <alignment horizontal="center" vertical="center"/>
    </xf>
    <xf numFmtId="0" fontId="0" fillId="3" borderId="12" xfId="0" applyFill="1" applyBorder="1" applyAlignment="1">
      <alignment horizontal="center" vertical="center"/>
    </xf>
    <xf numFmtId="0" fontId="0" fillId="3" borderId="14" xfId="0" applyFill="1" applyBorder="1" applyAlignment="1">
      <alignment horizontal="center" vertical="center"/>
    </xf>
    <xf numFmtId="0" fontId="0" fillId="3" borderId="13" xfId="0" applyFill="1" applyBorder="1" applyAlignment="1">
      <alignment horizontal="center" vertical="center"/>
    </xf>
    <xf numFmtId="10" fontId="2" fillId="0" borderId="26" xfId="1" applyNumberFormat="1" applyFont="1" applyBorder="1" applyAlignment="1">
      <alignment horizontal="center" vertical="center"/>
    </xf>
    <xf numFmtId="10" fontId="2" fillId="0" borderId="20" xfId="1" applyNumberFormat="1" applyFont="1" applyBorder="1" applyAlignment="1">
      <alignment horizontal="center" vertical="center"/>
    </xf>
    <xf numFmtId="0" fontId="38" fillId="0" borderId="0" xfId="0" applyFont="1" applyBorder="1" applyAlignment="1">
      <alignment horizontal="left" vertical="center"/>
    </xf>
    <xf numFmtId="176" fontId="0" fillId="3" borderId="14" xfId="0" applyNumberFormat="1" applyFill="1" applyBorder="1" applyAlignment="1">
      <alignment horizontal="center" vertical="center"/>
    </xf>
    <xf numFmtId="0" fontId="7" fillId="4" borderId="1" xfId="0" applyFont="1" applyFill="1" applyBorder="1" applyAlignment="1">
      <alignment horizontal="center" vertical="center"/>
    </xf>
    <xf numFmtId="0" fontId="12" fillId="4"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0" fillId="0" borderId="17" xfId="0" applyFill="1" applyBorder="1" applyAlignment="1">
      <alignment horizontal="center" vertical="center" shrinkToFit="1"/>
    </xf>
    <xf numFmtId="0" fontId="0" fillId="0" borderId="18" xfId="0" applyBorder="1" applyAlignment="1">
      <alignment vertical="center" shrinkToFit="1"/>
    </xf>
    <xf numFmtId="0" fontId="19" fillId="0" borderId="6" xfId="0" applyFont="1" applyBorder="1" applyAlignment="1">
      <alignment horizontal="center" vertical="center" wrapText="1"/>
    </xf>
    <xf numFmtId="0" fontId="18" fillId="0" borderId="17" xfId="0" applyFont="1" applyBorder="1" applyAlignment="1">
      <alignment horizontal="center" vertical="center"/>
    </xf>
    <xf numFmtId="0" fontId="0" fillId="0" borderId="19" xfId="0" applyFill="1" applyBorder="1" applyAlignment="1">
      <alignment horizontal="center" vertical="center" shrinkToFit="1"/>
    </xf>
    <xf numFmtId="0" fontId="0" fillId="0" borderId="24" xfId="0" applyBorder="1" applyAlignment="1">
      <alignment vertical="center" shrinkToFit="1"/>
    </xf>
    <xf numFmtId="0" fontId="18" fillId="0" borderId="6" xfId="0" applyFont="1" applyBorder="1" applyAlignment="1">
      <alignment horizontal="center" vertical="center" wrapText="1"/>
    </xf>
    <xf numFmtId="183" fontId="0" fillId="0" borderId="17" xfId="0" applyNumberFormat="1" applyFill="1" applyBorder="1" applyAlignment="1">
      <alignment horizontal="center" vertical="center"/>
    </xf>
    <xf numFmtId="0" fontId="0" fillId="0" borderId="18" xfId="0" applyBorder="1" applyAlignment="1">
      <alignment horizontal="center" vertical="center"/>
    </xf>
    <xf numFmtId="0" fontId="2" fillId="4" borderId="6" xfId="0" applyFont="1" applyFill="1" applyBorder="1" applyAlignment="1">
      <alignment horizontal="center" vertical="center"/>
    </xf>
    <xf numFmtId="0" fontId="2" fillId="4" borderId="17" xfId="0" applyFont="1" applyFill="1" applyBorder="1" applyAlignment="1">
      <alignment horizontal="center" vertical="center"/>
    </xf>
    <xf numFmtId="0" fontId="2" fillId="4" borderId="18"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4" borderId="3" xfId="0" applyFont="1" applyFill="1" applyBorder="1" applyAlignment="1">
      <alignment horizontal="center" vertical="center"/>
    </xf>
    <xf numFmtId="0" fontId="7" fillId="4" borderId="16" xfId="0" applyFont="1" applyFill="1" applyBorder="1" applyAlignment="1">
      <alignment horizontal="center" vertical="center"/>
    </xf>
    <xf numFmtId="0" fontId="7" fillId="4" borderId="6" xfId="0" applyFont="1" applyFill="1" applyBorder="1" applyAlignment="1">
      <alignment horizontal="center" vertical="center" wrapText="1"/>
    </xf>
    <xf numFmtId="0" fontId="7" fillId="4" borderId="17"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6" xfId="0" applyFont="1" applyFill="1" applyBorder="1" applyAlignment="1">
      <alignment horizontal="center" vertical="center"/>
    </xf>
    <xf numFmtId="0" fontId="7" fillId="4" borderId="23" xfId="0" applyFont="1" applyFill="1" applyBorder="1" applyAlignment="1">
      <alignment horizontal="center" vertical="center"/>
    </xf>
    <xf numFmtId="0" fontId="7" fillId="4" borderId="18" xfId="0" applyFont="1" applyFill="1" applyBorder="1" applyAlignment="1">
      <alignment horizontal="center" vertical="center"/>
    </xf>
    <xf numFmtId="0" fontId="6" fillId="4" borderId="3"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7" fillId="4" borderId="36" xfId="0" applyFont="1" applyFill="1" applyBorder="1" applyAlignment="1">
      <alignment horizontal="left" vertical="center" wrapText="1"/>
    </xf>
    <xf numFmtId="0" fontId="7" fillId="4" borderId="37" xfId="0" applyFont="1" applyFill="1" applyBorder="1" applyAlignment="1">
      <alignment horizontal="left" vertical="center" wrapText="1"/>
    </xf>
    <xf numFmtId="0" fontId="7" fillId="4" borderId="38" xfId="0" applyFont="1" applyFill="1" applyBorder="1" applyAlignment="1">
      <alignment horizontal="left" vertical="center" wrapText="1"/>
    </xf>
    <xf numFmtId="0" fontId="0" fillId="2" borderId="24" xfId="0" applyFill="1" applyBorder="1" applyAlignment="1">
      <alignment horizontal="center" vertical="center" shrinkToFit="1"/>
    </xf>
    <xf numFmtId="0" fontId="0" fillId="2" borderId="1" xfId="0" applyFill="1" applyBorder="1" applyAlignment="1">
      <alignment horizontal="center" vertical="center" shrinkToFit="1"/>
    </xf>
    <xf numFmtId="0" fontId="0" fillId="4" borderId="18" xfId="0" applyFill="1" applyBorder="1" applyAlignment="1">
      <alignment horizontal="center" vertical="center" shrinkToFit="1"/>
    </xf>
    <xf numFmtId="0" fontId="0" fillId="4" borderId="1" xfId="0" applyFill="1" applyBorder="1" applyAlignment="1">
      <alignment horizontal="center" vertical="center" shrinkToFit="1"/>
    </xf>
    <xf numFmtId="0" fontId="39" fillId="0" borderId="0" xfId="0" applyFont="1" applyAlignment="1">
      <alignment horizontal="center" vertical="center"/>
    </xf>
    <xf numFmtId="0" fontId="0" fillId="4" borderId="25" xfId="0" applyFill="1" applyBorder="1" applyAlignment="1">
      <alignment horizontal="center" vertical="center" shrinkToFit="1"/>
    </xf>
    <xf numFmtId="0" fontId="0" fillId="2" borderId="25" xfId="0" applyFill="1" applyBorder="1" applyAlignment="1">
      <alignment horizontal="center" vertical="center" shrinkToFit="1"/>
    </xf>
    <xf numFmtId="0" fontId="0" fillId="2" borderId="18" xfId="0" applyFill="1" applyBorder="1" applyAlignment="1">
      <alignment horizontal="center" vertical="center" shrinkToFit="1"/>
    </xf>
    <xf numFmtId="0" fontId="15" fillId="0" borderId="0" xfId="0" applyFont="1" applyAlignment="1">
      <alignment horizontal="center" vertical="center" shrinkToFit="1"/>
    </xf>
    <xf numFmtId="0" fontId="5" fillId="4" borderId="1" xfId="0" applyFont="1" applyFill="1" applyBorder="1" applyAlignment="1">
      <alignment horizontal="center" vertical="center"/>
    </xf>
    <xf numFmtId="0" fontId="2" fillId="4" borderId="1" xfId="0" applyFont="1" applyFill="1" applyBorder="1" applyAlignment="1">
      <alignment horizontal="center" vertical="center"/>
    </xf>
    <xf numFmtId="0" fontId="27" fillId="0" borderId="0" xfId="0" applyFont="1" applyFill="1" applyAlignment="1">
      <alignment horizontal="right" vertical="center"/>
    </xf>
    <xf numFmtId="0" fontId="5" fillId="0" borderId="12"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3" xfId="0" applyFont="1" applyFill="1" applyBorder="1" applyAlignment="1">
      <alignment horizontal="center" vertical="center"/>
    </xf>
    <xf numFmtId="0" fontId="2" fillId="7" borderId="1" xfId="0" applyFont="1" applyFill="1" applyBorder="1" applyAlignment="1">
      <alignment horizontal="center" vertical="center"/>
    </xf>
    <xf numFmtId="0" fontId="6" fillId="0" borderId="19" xfId="0" applyFont="1" applyBorder="1" applyAlignment="1">
      <alignment horizontal="center" vertical="center"/>
    </xf>
    <xf numFmtId="0" fontId="7" fillId="0" borderId="19" xfId="0" applyFont="1" applyBorder="1" applyAlignment="1">
      <alignment horizontal="center" vertical="center"/>
    </xf>
    <xf numFmtId="0" fontId="27" fillId="0" borderId="32" xfId="0" applyFont="1" applyBorder="1" applyAlignment="1">
      <alignment horizontal="right" wrapText="1" shrinkToFit="1"/>
    </xf>
    <xf numFmtId="0" fontId="27" fillId="0" borderId="0" xfId="0" applyFont="1" applyBorder="1" applyAlignment="1">
      <alignment horizontal="right" wrapText="1" shrinkToFit="1"/>
    </xf>
    <xf numFmtId="0" fontId="2" fillId="0" borderId="0" xfId="0" applyFont="1" applyAlignment="1">
      <alignment horizontal="center" vertical="center" shrinkToFit="1"/>
    </xf>
    <xf numFmtId="0" fontId="2" fillId="0" borderId="34" xfId="0" applyFont="1" applyBorder="1" applyAlignment="1">
      <alignment horizontal="center" vertical="center" shrinkToFit="1"/>
    </xf>
    <xf numFmtId="0" fontId="5" fillId="0" borderId="19" xfId="0" applyFont="1" applyBorder="1" applyAlignment="1">
      <alignment horizontal="center" vertical="center" shrinkToFit="1"/>
    </xf>
    <xf numFmtId="0" fontId="5" fillId="0" borderId="0" xfId="0" applyFont="1" applyAlignment="1">
      <alignment horizontal="left" vertical="center" shrinkToFit="1"/>
    </xf>
    <xf numFmtId="176" fontId="22" fillId="3" borderId="12" xfId="0" applyNumberFormat="1" applyFont="1" applyFill="1" applyBorder="1" applyAlignment="1">
      <alignment horizontal="center" vertical="center"/>
    </xf>
    <xf numFmtId="176" fontId="22" fillId="3" borderId="13" xfId="0" applyNumberFormat="1" applyFont="1" applyFill="1" applyBorder="1" applyAlignment="1">
      <alignment horizontal="center" vertical="center"/>
    </xf>
    <xf numFmtId="0" fontId="22" fillId="3" borderId="12" xfId="0" applyFont="1" applyFill="1" applyBorder="1" applyAlignment="1">
      <alignment horizontal="center" vertical="center"/>
    </xf>
    <xf numFmtId="0" fontId="22" fillId="3" borderId="14" xfId="0" applyFont="1" applyFill="1" applyBorder="1" applyAlignment="1">
      <alignment horizontal="center" vertical="center"/>
    </xf>
    <xf numFmtId="0" fontId="22" fillId="3" borderId="13" xfId="0" applyFont="1" applyFill="1" applyBorder="1" applyAlignment="1">
      <alignment horizontal="center" vertical="center"/>
    </xf>
    <xf numFmtId="0" fontId="38" fillId="0" borderId="0" xfId="0" applyFont="1" applyBorder="1" applyAlignment="1">
      <alignment horizontal="center" vertical="center"/>
    </xf>
    <xf numFmtId="0" fontId="5" fillId="0" borderId="12" xfId="0" applyFont="1" applyBorder="1" applyAlignment="1">
      <alignment horizontal="center" vertical="center"/>
    </xf>
    <xf numFmtId="0" fontId="5" fillId="0" borderId="14" xfId="0" applyFont="1" applyBorder="1" applyAlignment="1">
      <alignment horizontal="center" vertical="center"/>
    </xf>
    <xf numFmtId="0" fontId="5" fillId="0" borderId="13" xfId="0" applyFont="1" applyBorder="1" applyAlignment="1">
      <alignment horizontal="center" vertical="center"/>
    </xf>
    <xf numFmtId="0" fontId="5" fillId="6" borderId="1" xfId="0" applyFont="1" applyFill="1" applyBorder="1" applyAlignment="1">
      <alignment horizontal="center" vertical="center" shrinkToFit="1"/>
    </xf>
    <xf numFmtId="0" fontId="22" fillId="0" borderId="29" xfId="0" applyFont="1" applyBorder="1" applyAlignment="1">
      <alignment horizontal="left" vertical="center"/>
    </xf>
    <xf numFmtId="0" fontId="0" fillId="0" borderId="29" xfId="0" applyFont="1" applyBorder="1" applyAlignment="1">
      <alignment horizontal="center" vertical="center"/>
    </xf>
    <xf numFmtId="0" fontId="0" fillId="0" borderId="0" xfId="0" applyAlignment="1">
      <alignment horizontal="left" vertical="center"/>
    </xf>
    <xf numFmtId="0" fontId="0" fillId="0" borderId="0" xfId="0" applyAlignment="1">
      <alignment horizontal="left" vertical="center" wrapText="1"/>
    </xf>
    <xf numFmtId="0" fontId="24" fillId="0" borderId="0" xfId="0" applyFont="1" applyAlignment="1">
      <alignment horizontal="left" vertical="center"/>
    </xf>
    <xf numFmtId="181" fontId="40" fillId="8" borderId="12" xfId="0" applyNumberFormat="1" applyFont="1" applyFill="1" applyBorder="1" applyAlignment="1">
      <alignment horizontal="center" vertical="center"/>
    </xf>
    <xf numFmtId="181" fontId="40" fillId="8" borderId="13" xfId="0" applyNumberFormat="1" applyFont="1" applyFill="1" applyBorder="1" applyAlignment="1">
      <alignment horizontal="center" vertical="center"/>
    </xf>
  </cellXfs>
  <cellStyles count="2">
    <cellStyle name="パーセント" xfId="1" builtinId="5"/>
    <cellStyle name="標準" xfId="0" builtinId="0"/>
  </cellStyles>
  <dxfs count="13">
    <dxf>
      <fill>
        <patternFill>
          <bgColor theme="0" tint="-0.499984740745262"/>
        </patternFill>
      </fill>
    </dxf>
    <dxf>
      <fill>
        <patternFill>
          <bgColor theme="0" tint="-0.499984740745262"/>
        </patternFill>
      </fill>
    </dxf>
    <dxf>
      <fill>
        <patternFill>
          <bgColor theme="0" tint="-0.499984740745262"/>
        </patternFill>
      </fill>
    </dxf>
    <dxf>
      <fill>
        <patternFill>
          <bgColor theme="7" tint="0.59996337778862885"/>
        </patternFill>
      </fill>
    </dxf>
    <dxf>
      <fill>
        <patternFill patternType="none">
          <bgColor auto="1"/>
        </patternFill>
      </fill>
    </dxf>
    <dxf>
      <fill>
        <patternFill>
          <bgColor theme="6" tint="0.79998168889431442"/>
        </patternFill>
      </fill>
    </dxf>
    <dxf>
      <fill>
        <patternFill patternType="none">
          <bgColor auto="1"/>
        </patternFill>
      </fill>
    </dxf>
    <dxf>
      <fill>
        <patternFill>
          <bgColor theme="6" tint="0.79998168889431442"/>
        </patternFill>
      </fill>
    </dxf>
    <dxf>
      <fill>
        <patternFill>
          <bgColor theme="0" tint="-0.499984740745262"/>
        </patternFill>
      </fill>
    </dxf>
    <dxf>
      <fill>
        <patternFill>
          <bgColor theme="7" tint="0.59996337778862885"/>
        </patternFill>
      </fill>
    </dxf>
    <dxf>
      <fill>
        <patternFill patternType="none">
          <bgColor auto="1"/>
        </patternFill>
      </fill>
    </dxf>
    <dxf>
      <fill>
        <patternFill>
          <bgColor theme="6" tint="0.79998168889431442"/>
        </patternFill>
      </fill>
    </dxf>
    <dxf>
      <fill>
        <patternFill>
          <bgColor theme="0" tint="-0.499984740745262"/>
        </patternFill>
      </fill>
    </dxf>
  </dxfs>
  <tableStyles count="0" defaultTableStyle="TableStyleMedium2" defaultPivotStyle="PivotStyleLight16"/>
  <colors>
    <mruColors>
      <color rgb="FFFFFF99"/>
      <color rgb="FF99FFCC"/>
      <color rgb="FFFFFFCC"/>
      <color rgb="FFFFFF66"/>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269327</xdr:colOff>
      <xdr:row>0</xdr:row>
      <xdr:rowOff>36635</xdr:rowOff>
    </xdr:from>
    <xdr:to>
      <xdr:col>9</xdr:col>
      <xdr:colOff>505810</xdr:colOff>
      <xdr:row>1</xdr:row>
      <xdr:rowOff>21982</xdr:rowOff>
    </xdr:to>
    <xdr:sp macro="" textlink="">
      <xdr:nvSpPr>
        <xdr:cNvPr id="2" name="正方形/長方形 1"/>
        <xdr:cNvSpPr/>
      </xdr:nvSpPr>
      <xdr:spPr>
        <a:xfrm>
          <a:off x="5281448" y="36635"/>
          <a:ext cx="768569" cy="28751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①基本情報</a:t>
          </a:r>
        </a:p>
      </xdr:txBody>
    </xdr:sp>
    <xdr:clientData/>
  </xdr:twoCellAnchor>
  <xdr:twoCellAnchor>
    <xdr:from>
      <xdr:col>1</xdr:col>
      <xdr:colOff>459828</xdr:colOff>
      <xdr:row>0</xdr:row>
      <xdr:rowOff>216776</xdr:rowOff>
    </xdr:from>
    <xdr:to>
      <xdr:col>4</xdr:col>
      <xdr:colOff>424204</xdr:colOff>
      <xdr:row>3</xdr:row>
      <xdr:rowOff>52552</xdr:rowOff>
    </xdr:to>
    <xdr:sp macro="" textlink="">
      <xdr:nvSpPr>
        <xdr:cNvPr id="3" name="楕円 2"/>
        <xdr:cNvSpPr/>
      </xdr:nvSpPr>
      <xdr:spPr>
        <a:xfrm>
          <a:off x="1747345" y="216776"/>
          <a:ext cx="1560635" cy="571500"/>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rPr>
            <a:t>記載例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131885</xdr:colOff>
      <xdr:row>0</xdr:row>
      <xdr:rowOff>3790</xdr:rowOff>
    </xdr:from>
    <xdr:to>
      <xdr:col>7</xdr:col>
      <xdr:colOff>930520</xdr:colOff>
      <xdr:row>0</xdr:row>
      <xdr:rowOff>291309</xdr:rowOff>
    </xdr:to>
    <xdr:sp macro="" textlink="">
      <xdr:nvSpPr>
        <xdr:cNvPr id="2" name="正方形/長方形 1"/>
        <xdr:cNvSpPr/>
      </xdr:nvSpPr>
      <xdr:spPr>
        <a:xfrm>
          <a:off x="5301661" y="3790"/>
          <a:ext cx="798635" cy="28751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②児童名簿</a:t>
          </a:r>
        </a:p>
      </xdr:txBody>
    </xdr:sp>
    <xdr:clientData/>
  </xdr:twoCellAnchor>
  <xdr:twoCellAnchor>
    <xdr:from>
      <xdr:col>3</xdr:col>
      <xdr:colOff>0</xdr:colOff>
      <xdr:row>2</xdr:row>
      <xdr:rowOff>0</xdr:rowOff>
    </xdr:from>
    <xdr:to>
      <xdr:col>5</xdr:col>
      <xdr:colOff>122032</xdr:colOff>
      <xdr:row>4</xdr:row>
      <xdr:rowOff>72259</xdr:rowOff>
    </xdr:to>
    <xdr:sp macro="" textlink="">
      <xdr:nvSpPr>
        <xdr:cNvPr id="3" name="楕円 2"/>
        <xdr:cNvSpPr/>
      </xdr:nvSpPr>
      <xdr:spPr>
        <a:xfrm>
          <a:off x="2364828" y="413845"/>
          <a:ext cx="1560635" cy="571500"/>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rPr>
            <a:t>記載例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205154</xdr:colOff>
      <xdr:row>0</xdr:row>
      <xdr:rowOff>36635</xdr:rowOff>
    </xdr:from>
    <xdr:to>
      <xdr:col>11</xdr:col>
      <xdr:colOff>666750</xdr:colOff>
      <xdr:row>1</xdr:row>
      <xdr:rowOff>21982</xdr:rowOff>
    </xdr:to>
    <xdr:sp macro="" textlink="">
      <xdr:nvSpPr>
        <xdr:cNvPr id="2" name="正方形/長方形 1"/>
        <xdr:cNvSpPr/>
      </xdr:nvSpPr>
      <xdr:spPr>
        <a:xfrm>
          <a:off x="5663712" y="36635"/>
          <a:ext cx="776653"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③職員名簿</a:t>
          </a:r>
        </a:p>
      </xdr:txBody>
    </xdr:sp>
    <xdr:clientData/>
  </xdr:twoCellAnchor>
  <xdr:twoCellAnchor>
    <xdr:from>
      <xdr:col>9</xdr:col>
      <xdr:colOff>205154</xdr:colOff>
      <xdr:row>0</xdr:row>
      <xdr:rowOff>36635</xdr:rowOff>
    </xdr:from>
    <xdr:to>
      <xdr:col>11</xdr:col>
      <xdr:colOff>666750</xdr:colOff>
      <xdr:row>1</xdr:row>
      <xdr:rowOff>21982</xdr:rowOff>
    </xdr:to>
    <xdr:sp macro="" textlink="">
      <xdr:nvSpPr>
        <xdr:cNvPr id="4" name="正方形/長方形 3"/>
        <xdr:cNvSpPr/>
      </xdr:nvSpPr>
      <xdr:spPr>
        <a:xfrm>
          <a:off x="5662979" y="36635"/>
          <a:ext cx="775921" cy="290147"/>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③職員名簿</a:t>
          </a:r>
        </a:p>
      </xdr:txBody>
    </xdr:sp>
    <xdr:clientData/>
  </xdr:twoCellAnchor>
  <xdr:twoCellAnchor>
    <xdr:from>
      <xdr:col>7</xdr:col>
      <xdr:colOff>107674</xdr:colOff>
      <xdr:row>0</xdr:row>
      <xdr:rowOff>107674</xdr:rowOff>
    </xdr:from>
    <xdr:to>
      <xdr:col>11</xdr:col>
      <xdr:colOff>301679</xdr:colOff>
      <xdr:row>2</xdr:row>
      <xdr:rowOff>132522</xdr:rowOff>
    </xdr:to>
    <xdr:sp macro="" textlink="">
      <xdr:nvSpPr>
        <xdr:cNvPr id="5" name="楕円 4"/>
        <xdr:cNvSpPr/>
      </xdr:nvSpPr>
      <xdr:spPr>
        <a:xfrm>
          <a:off x="5019261" y="107674"/>
          <a:ext cx="1560635" cy="571500"/>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rPr>
            <a:t>記載例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2623038</xdr:colOff>
      <xdr:row>0</xdr:row>
      <xdr:rowOff>29307</xdr:rowOff>
    </xdr:from>
    <xdr:to>
      <xdr:col>8</xdr:col>
      <xdr:colOff>3194539</xdr:colOff>
      <xdr:row>1</xdr:row>
      <xdr:rowOff>14654</xdr:rowOff>
    </xdr:to>
    <xdr:sp macro="" textlink="">
      <xdr:nvSpPr>
        <xdr:cNvPr id="2" name="正方形/長方形 1"/>
        <xdr:cNvSpPr/>
      </xdr:nvSpPr>
      <xdr:spPr>
        <a:xfrm>
          <a:off x="5671038" y="29307"/>
          <a:ext cx="571501"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chemeClr val="tx1"/>
              </a:solidFill>
            </a:rPr>
            <a:t>④加算</a:t>
          </a:r>
        </a:p>
      </xdr:txBody>
    </xdr:sp>
    <xdr:clientData/>
  </xdr:twoCellAnchor>
  <xdr:twoCellAnchor>
    <xdr:from>
      <xdr:col>8</xdr:col>
      <xdr:colOff>2623038</xdr:colOff>
      <xdr:row>0</xdr:row>
      <xdr:rowOff>29307</xdr:rowOff>
    </xdr:from>
    <xdr:to>
      <xdr:col>8</xdr:col>
      <xdr:colOff>3194539</xdr:colOff>
      <xdr:row>1</xdr:row>
      <xdr:rowOff>14654</xdr:rowOff>
    </xdr:to>
    <xdr:sp macro="" textlink="">
      <xdr:nvSpPr>
        <xdr:cNvPr id="4" name="正方形/長方形 3"/>
        <xdr:cNvSpPr/>
      </xdr:nvSpPr>
      <xdr:spPr>
        <a:xfrm>
          <a:off x="5661513" y="29307"/>
          <a:ext cx="571501" cy="290147"/>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chemeClr val="tx1"/>
              </a:solidFill>
            </a:rPr>
            <a:t>④加算</a:t>
          </a:r>
        </a:p>
      </xdr:txBody>
    </xdr:sp>
    <xdr:clientData/>
  </xdr:twoCellAnchor>
  <xdr:twoCellAnchor>
    <xdr:from>
      <xdr:col>5</xdr:col>
      <xdr:colOff>0</xdr:colOff>
      <xdr:row>1</xdr:row>
      <xdr:rowOff>0</xdr:rowOff>
    </xdr:from>
    <xdr:to>
      <xdr:col>8</xdr:col>
      <xdr:colOff>811773</xdr:colOff>
      <xdr:row>3</xdr:row>
      <xdr:rowOff>72259</xdr:rowOff>
    </xdr:to>
    <xdr:sp macro="" textlink="">
      <xdr:nvSpPr>
        <xdr:cNvPr id="5" name="楕円 4"/>
        <xdr:cNvSpPr/>
      </xdr:nvSpPr>
      <xdr:spPr>
        <a:xfrm>
          <a:off x="2299138" y="249621"/>
          <a:ext cx="1560635" cy="571500"/>
        </a:xfrm>
        <a:prstGeom prst="ellipse">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rPr>
            <a:t>記載例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220446</xdr:colOff>
      <xdr:row>0</xdr:row>
      <xdr:rowOff>15036</xdr:rowOff>
    </xdr:from>
    <xdr:to>
      <xdr:col>15</xdr:col>
      <xdr:colOff>223344</xdr:colOff>
      <xdr:row>1</xdr:row>
      <xdr:rowOff>383</xdr:rowOff>
    </xdr:to>
    <xdr:sp macro="" textlink="">
      <xdr:nvSpPr>
        <xdr:cNvPr id="2" name="正方形/長方形 1"/>
        <xdr:cNvSpPr/>
      </xdr:nvSpPr>
      <xdr:spPr>
        <a:xfrm>
          <a:off x="5708311" y="15036"/>
          <a:ext cx="691629" cy="234462"/>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⑤集計表</a:t>
          </a:r>
        </a:p>
      </xdr:txBody>
    </xdr:sp>
    <xdr:clientData/>
  </xdr:twoCellAnchor>
  <xdr:twoCellAnchor>
    <xdr:from>
      <xdr:col>13</xdr:col>
      <xdr:colOff>5558</xdr:colOff>
      <xdr:row>18</xdr:row>
      <xdr:rowOff>26275</xdr:rowOff>
    </xdr:from>
    <xdr:to>
      <xdr:col>14</xdr:col>
      <xdr:colOff>315311</xdr:colOff>
      <xdr:row>23</xdr:row>
      <xdr:rowOff>1</xdr:rowOff>
    </xdr:to>
    <xdr:cxnSp macro="">
      <xdr:nvCxnSpPr>
        <xdr:cNvPr id="5" name="直線矢印コネクタ 4"/>
        <xdr:cNvCxnSpPr/>
      </xdr:nvCxnSpPr>
      <xdr:spPr>
        <a:xfrm flipV="1">
          <a:off x="4768058" y="3921672"/>
          <a:ext cx="992925" cy="959070"/>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18</xdr:row>
      <xdr:rowOff>0</xdr:rowOff>
    </xdr:from>
    <xdr:to>
      <xdr:col>14</xdr:col>
      <xdr:colOff>352246</xdr:colOff>
      <xdr:row>26</xdr:row>
      <xdr:rowOff>0</xdr:rowOff>
    </xdr:to>
    <xdr:cxnSp macro="">
      <xdr:nvCxnSpPr>
        <xdr:cNvPr id="7" name="直線矢印コネクタ 6"/>
        <xdr:cNvCxnSpPr/>
      </xdr:nvCxnSpPr>
      <xdr:spPr>
        <a:xfrm>
          <a:off x="5840111" y="3919904"/>
          <a:ext cx="0" cy="257907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353684</xdr:colOff>
      <xdr:row>27</xdr:row>
      <xdr:rowOff>0</xdr:rowOff>
    </xdr:from>
    <xdr:to>
      <xdr:col>14</xdr:col>
      <xdr:colOff>353684</xdr:colOff>
      <xdr:row>43</xdr:row>
      <xdr:rowOff>205154</xdr:rowOff>
    </xdr:to>
    <xdr:cxnSp macro="">
      <xdr:nvCxnSpPr>
        <xdr:cNvPr id="10" name="直線矢印コネクタ 9"/>
        <xdr:cNvCxnSpPr/>
      </xdr:nvCxnSpPr>
      <xdr:spPr>
        <a:xfrm>
          <a:off x="5841549" y="6323135"/>
          <a:ext cx="0" cy="2769577"/>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16</xdr:row>
      <xdr:rowOff>21980</xdr:rowOff>
    </xdr:from>
    <xdr:to>
      <xdr:col>12</xdr:col>
      <xdr:colOff>349730</xdr:colOff>
      <xdr:row>16</xdr:row>
      <xdr:rowOff>226138</xdr:rowOff>
    </xdr:to>
    <xdr:cxnSp macro="">
      <xdr:nvCxnSpPr>
        <xdr:cNvPr id="27" name="直線矢印コネクタ 26"/>
        <xdr:cNvCxnSpPr/>
      </xdr:nvCxnSpPr>
      <xdr:spPr>
        <a:xfrm>
          <a:off x="4460134" y="3494942"/>
          <a:ext cx="0" cy="20415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8</xdr:row>
      <xdr:rowOff>14654</xdr:rowOff>
    </xdr:from>
    <xdr:to>
      <xdr:col>14</xdr:col>
      <xdr:colOff>352246</xdr:colOff>
      <xdr:row>16</xdr:row>
      <xdr:rowOff>212480</xdr:rowOff>
    </xdr:to>
    <xdr:cxnSp macro="">
      <xdr:nvCxnSpPr>
        <xdr:cNvPr id="28" name="直線矢印コネクタ 27"/>
        <xdr:cNvCxnSpPr/>
      </xdr:nvCxnSpPr>
      <xdr:spPr>
        <a:xfrm>
          <a:off x="5840111" y="1824404"/>
          <a:ext cx="0" cy="186103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674076</xdr:colOff>
      <xdr:row>8</xdr:row>
      <xdr:rowOff>29308</xdr:rowOff>
    </xdr:from>
    <xdr:to>
      <xdr:col>14</xdr:col>
      <xdr:colOff>285750</xdr:colOff>
      <xdr:row>16</xdr:row>
      <xdr:rowOff>219809</xdr:rowOff>
    </xdr:to>
    <xdr:cxnSp macro="">
      <xdr:nvCxnSpPr>
        <xdr:cNvPr id="30" name="直線矢印コネクタ 29"/>
        <xdr:cNvCxnSpPr/>
      </xdr:nvCxnSpPr>
      <xdr:spPr>
        <a:xfrm flipV="1">
          <a:off x="4784480" y="1839058"/>
          <a:ext cx="989135" cy="1853713"/>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41</xdr:row>
      <xdr:rowOff>21981</xdr:rowOff>
    </xdr:from>
    <xdr:to>
      <xdr:col>12</xdr:col>
      <xdr:colOff>349730</xdr:colOff>
      <xdr:row>41</xdr:row>
      <xdr:rowOff>197564</xdr:rowOff>
    </xdr:to>
    <xdr:cxnSp macro="">
      <xdr:nvCxnSpPr>
        <xdr:cNvPr id="32" name="直線矢印コネクタ 31"/>
        <xdr:cNvCxnSpPr/>
      </xdr:nvCxnSpPr>
      <xdr:spPr>
        <a:xfrm>
          <a:off x="4460134" y="8953500"/>
          <a:ext cx="0" cy="175583"/>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43</xdr:row>
      <xdr:rowOff>7327</xdr:rowOff>
    </xdr:from>
    <xdr:to>
      <xdr:col>12</xdr:col>
      <xdr:colOff>349730</xdr:colOff>
      <xdr:row>43</xdr:row>
      <xdr:rowOff>182910</xdr:rowOff>
    </xdr:to>
    <xdr:cxnSp macro="">
      <xdr:nvCxnSpPr>
        <xdr:cNvPr id="34" name="直線矢印コネクタ 33"/>
        <xdr:cNvCxnSpPr/>
      </xdr:nvCxnSpPr>
      <xdr:spPr>
        <a:xfrm>
          <a:off x="4460134" y="8968154"/>
          <a:ext cx="0" cy="175583"/>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7327</xdr:colOff>
      <xdr:row>27</xdr:row>
      <xdr:rowOff>39414</xdr:rowOff>
    </xdr:from>
    <xdr:to>
      <xdr:col>14</xdr:col>
      <xdr:colOff>308742</xdr:colOff>
      <xdr:row>43</xdr:row>
      <xdr:rowOff>195630</xdr:rowOff>
    </xdr:to>
    <xdr:cxnSp macro="">
      <xdr:nvCxnSpPr>
        <xdr:cNvPr id="35" name="直線矢印コネクタ 34"/>
        <xdr:cNvCxnSpPr/>
      </xdr:nvCxnSpPr>
      <xdr:spPr>
        <a:xfrm flipV="1">
          <a:off x="4769827" y="5734707"/>
          <a:ext cx="984587" cy="3368440"/>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171450</xdr:colOff>
      <xdr:row>2</xdr:row>
      <xdr:rowOff>0</xdr:rowOff>
    </xdr:from>
    <xdr:to>
      <xdr:col>12</xdr:col>
      <xdr:colOff>504825</xdr:colOff>
      <xdr:row>19</xdr:row>
      <xdr:rowOff>114300</xdr:rowOff>
    </xdr:to>
    <xdr:grpSp>
      <xdr:nvGrpSpPr>
        <xdr:cNvPr id="4" name="グループ化 3"/>
        <xdr:cNvGrpSpPr/>
      </xdr:nvGrpSpPr>
      <xdr:grpSpPr>
        <a:xfrm>
          <a:off x="175260" y="469392"/>
          <a:ext cx="8734044" cy="4102608"/>
          <a:chOff x="790575" y="333375"/>
          <a:chExt cx="6257925" cy="3609975"/>
        </a:xfrm>
      </xdr:grpSpPr>
      <xdr:sp macro="" textlink="">
        <xdr:nvSpPr>
          <xdr:cNvPr id="2" name="角丸四角形 1"/>
          <xdr:cNvSpPr/>
        </xdr:nvSpPr>
        <xdr:spPr>
          <a:xfrm>
            <a:off x="790575" y="342900"/>
            <a:ext cx="6257925" cy="3600450"/>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 name="テキスト ボックス 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a:t>基本分単価に含まれる職員構成</a:t>
            </a:r>
          </a:p>
        </xdr:txBody>
      </xdr:sp>
    </xdr:grpSp>
    <xdr:clientData/>
  </xdr:twoCellAnchor>
  <xdr:twoCellAnchor>
    <xdr:from>
      <xdr:col>0</xdr:col>
      <xdr:colOff>342900</xdr:colOff>
      <xdr:row>4</xdr:row>
      <xdr:rowOff>19050</xdr:rowOff>
    </xdr:from>
    <xdr:to>
      <xdr:col>8</xdr:col>
      <xdr:colOff>504826</xdr:colOff>
      <xdr:row>18</xdr:row>
      <xdr:rowOff>114300</xdr:rowOff>
    </xdr:to>
    <xdr:grpSp>
      <xdr:nvGrpSpPr>
        <xdr:cNvPr id="5" name="グループ化 4"/>
        <xdr:cNvGrpSpPr/>
      </xdr:nvGrpSpPr>
      <xdr:grpSpPr>
        <a:xfrm>
          <a:off x="350520" y="957072"/>
          <a:ext cx="5760721" cy="3380232"/>
          <a:chOff x="790575" y="333375"/>
          <a:chExt cx="6257925" cy="3609975"/>
        </a:xfrm>
      </xdr:grpSpPr>
      <xdr:sp macro="" textlink="">
        <xdr:nvSpPr>
          <xdr:cNvPr id="6" name="角丸四角形 5"/>
          <xdr:cNvSpPr/>
        </xdr:nvSpPr>
        <xdr:spPr>
          <a:xfrm>
            <a:off x="790575" y="342900"/>
            <a:ext cx="6257925" cy="3600450"/>
          </a:xfrm>
          <a:prstGeom prst="round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1306206" y="333375"/>
            <a:ext cx="5343115"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（ア）保育従事者</a:t>
            </a:r>
            <a:r>
              <a:rPr kumimoji="1" lang="ja-JP" altLang="en-US" sz="1100">
                <a:solidFill>
                  <a:schemeClr val="dk1"/>
                </a:solidFill>
                <a:effectLst/>
                <a:latin typeface="+mn-lt"/>
                <a:ea typeface="+mn-ea"/>
                <a:cs typeface="+mn-cs"/>
              </a:rPr>
              <a:t>（基</a:t>
            </a:r>
            <a:r>
              <a:rPr kumimoji="1" lang="ja-JP" altLang="ja-JP" sz="1100">
                <a:solidFill>
                  <a:schemeClr val="dk1"/>
                </a:solidFill>
                <a:effectLst/>
                <a:latin typeface="+mn-lt"/>
                <a:ea typeface="+mn-ea"/>
                <a:cs typeface="+mn-cs"/>
              </a:rPr>
              <a:t>本分単価における必要保育従事者</a:t>
            </a:r>
            <a:r>
              <a:rPr kumimoji="1" lang="ja-JP" altLang="en-US" sz="1100">
                <a:solidFill>
                  <a:schemeClr val="dk1"/>
                </a:solidFill>
                <a:effectLst/>
                <a:latin typeface="+mn-lt"/>
                <a:ea typeface="+mn-ea"/>
                <a:cs typeface="+mn-cs"/>
              </a:rPr>
              <a:t>数等）</a:t>
            </a:r>
            <a:endParaRPr kumimoji="1" lang="ja-JP" altLang="en-US" sz="1400"/>
          </a:p>
        </xdr:txBody>
      </xdr:sp>
    </xdr:grpSp>
    <xdr:clientData/>
  </xdr:twoCellAnchor>
  <xdr:twoCellAnchor>
    <xdr:from>
      <xdr:col>8</xdr:col>
      <xdr:colOff>619125</xdr:colOff>
      <xdr:row>4</xdr:row>
      <xdr:rowOff>9525</xdr:rowOff>
    </xdr:from>
    <xdr:to>
      <xdr:col>12</xdr:col>
      <xdr:colOff>314325</xdr:colOff>
      <xdr:row>18</xdr:row>
      <xdr:rowOff>104775</xdr:rowOff>
    </xdr:to>
    <xdr:grpSp>
      <xdr:nvGrpSpPr>
        <xdr:cNvPr id="8" name="グループ化 7"/>
        <xdr:cNvGrpSpPr/>
      </xdr:nvGrpSpPr>
      <xdr:grpSpPr>
        <a:xfrm>
          <a:off x="6227064" y="947928"/>
          <a:ext cx="2487168" cy="3380232"/>
          <a:chOff x="790575" y="333375"/>
          <a:chExt cx="6257925" cy="3609975"/>
        </a:xfrm>
      </xdr:grpSpPr>
      <xdr:sp macro="" textlink="">
        <xdr:nvSpPr>
          <xdr:cNvPr id="9" name="角丸四角形 8"/>
          <xdr:cNvSpPr/>
        </xdr:nvSpPr>
        <xdr:spPr>
          <a:xfrm>
            <a:off x="790575" y="342900"/>
            <a:ext cx="6257925" cy="3600450"/>
          </a:xfrm>
          <a:prstGeom prst="roundRect">
            <a:avLst/>
          </a:prstGeom>
          <a:solidFill>
            <a:schemeClr val="accent2">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（イ）その他</a:t>
            </a:r>
          </a:p>
        </xdr:txBody>
      </xdr:sp>
    </xdr:grpSp>
    <xdr:clientData/>
  </xdr:twoCellAnchor>
  <xdr:twoCellAnchor>
    <xdr:from>
      <xdr:col>0</xdr:col>
      <xdr:colOff>533401</xdr:colOff>
      <xdr:row>5</xdr:row>
      <xdr:rowOff>161926</xdr:rowOff>
    </xdr:from>
    <xdr:to>
      <xdr:col>4</xdr:col>
      <xdr:colOff>342901</xdr:colOff>
      <xdr:row>17</xdr:row>
      <xdr:rowOff>180976</xdr:rowOff>
    </xdr:to>
    <xdr:grpSp>
      <xdr:nvGrpSpPr>
        <xdr:cNvPr id="11" name="グループ化 10"/>
        <xdr:cNvGrpSpPr/>
      </xdr:nvGrpSpPr>
      <xdr:grpSpPr>
        <a:xfrm>
          <a:off x="544069" y="1333501"/>
          <a:ext cx="2604516" cy="2834640"/>
          <a:chOff x="790575" y="333375"/>
          <a:chExt cx="6257925" cy="3609975"/>
        </a:xfrm>
      </xdr:grpSpPr>
      <xdr:sp macro="" textlink="">
        <xdr:nvSpPr>
          <xdr:cNvPr id="12" name="角丸四角形 11"/>
          <xdr:cNvSpPr/>
        </xdr:nvSpPr>
        <xdr:spPr>
          <a:xfrm>
            <a:off x="790575" y="342900"/>
            <a:ext cx="6257925" cy="3600450"/>
          </a:xfrm>
          <a:prstGeom prst="round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ⅰ</a:t>
            </a:r>
            <a:r>
              <a:rPr kumimoji="1" lang="ja-JP" altLang="en-US" sz="1100"/>
              <a:t>　年齢別配置基準</a:t>
            </a:r>
          </a:p>
        </xdr:txBody>
      </xdr:sp>
    </xdr:grpSp>
    <xdr:clientData/>
  </xdr:twoCellAnchor>
  <xdr:twoCellAnchor>
    <xdr:from>
      <xdr:col>4</xdr:col>
      <xdr:colOff>533401</xdr:colOff>
      <xdr:row>5</xdr:row>
      <xdr:rowOff>161926</xdr:rowOff>
    </xdr:from>
    <xdr:to>
      <xdr:col>8</xdr:col>
      <xdr:colOff>342901</xdr:colOff>
      <xdr:row>14</xdr:row>
      <xdr:rowOff>89647</xdr:rowOff>
    </xdr:to>
    <xdr:grpSp>
      <xdr:nvGrpSpPr>
        <xdr:cNvPr id="14" name="グループ化 13"/>
        <xdr:cNvGrpSpPr/>
      </xdr:nvGrpSpPr>
      <xdr:grpSpPr>
        <a:xfrm>
          <a:off x="3342133" y="1333501"/>
          <a:ext cx="2604516" cy="2039985"/>
          <a:chOff x="790575" y="333375"/>
          <a:chExt cx="6257925" cy="3609975"/>
        </a:xfrm>
      </xdr:grpSpPr>
      <xdr:sp macro="" textlink="">
        <xdr:nvSpPr>
          <xdr:cNvPr id="15" name="角丸四角形 14"/>
          <xdr:cNvSpPr/>
        </xdr:nvSpPr>
        <xdr:spPr>
          <a:xfrm>
            <a:off x="790575" y="342900"/>
            <a:ext cx="6257925" cy="3600450"/>
          </a:xfrm>
          <a:prstGeom prst="roundRect">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5"/>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ⅱ</a:t>
            </a:r>
            <a:r>
              <a:rPr kumimoji="1" lang="ja-JP" altLang="en-US" sz="1100"/>
              <a:t>　その他</a:t>
            </a:r>
          </a:p>
        </xdr:txBody>
      </xdr:sp>
    </xdr:grpSp>
    <xdr:clientData/>
  </xdr:twoCellAnchor>
  <xdr:twoCellAnchor>
    <xdr:from>
      <xdr:col>9</xdr:col>
      <xdr:colOff>142875</xdr:colOff>
      <xdr:row>6</xdr:row>
      <xdr:rowOff>47625</xdr:rowOff>
    </xdr:from>
    <xdr:to>
      <xdr:col>12</xdr:col>
      <xdr:colOff>152400</xdr:colOff>
      <xdr:row>14</xdr:row>
      <xdr:rowOff>168089</xdr:rowOff>
    </xdr:to>
    <xdr:grpSp>
      <xdr:nvGrpSpPr>
        <xdr:cNvPr id="30" name="グループ化 29"/>
        <xdr:cNvGrpSpPr/>
      </xdr:nvGrpSpPr>
      <xdr:grpSpPr>
        <a:xfrm>
          <a:off x="6441948" y="1455420"/>
          <a:ext cx="2107692" cy="1996127"/>
          <a:chOff x="7124700" y="1247775"/>
          <a:chExt cx="2066925" cy="2025391"/>
        </a:xfrm>
      </xdr:grpSpPr>
      <xdr:sp macro="" textlink="">
        <xdr:nvSpPr>
          <xdr:cNvPr id="17" name="テキスト ボックス 16"/>
          <xdr:cNvSpPr txBox="1"/>
        </xdr:nvSpPr>
        <xdr:spPr>
          <a:xfrm>
            <a:off x="7143751" y="12477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管理者</a:t>
            </a:r>
          </a:p>
        </xdr:txBody>
      </xdr:sp>
      <xdr:sp macro="" textlink="">
        <xdr:nvSpPr>
          <xdr:cNvPr id="18" name="テキスト ボックス 17"/>
          <xdr:cNvSpPr txBox="1"/>
        </xdr:nvSpPr>
        <xdr:spPr>
          <a:xfrm>
            <a:off x="7143750" y="168592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非常勤調理員等</a:t>
            </a:r>
            <a:r>
              <a:rPr kumimoji="1" lang="en-US" altLang="ja-JP" sz="1100"/>
              <a:t>※3</a:t>
            </a:r>
            <a:endParaRPr kumimoji="1" lang="ja-JP" altLang="en-US" sz="1100"/>
          </a:p>
        </xdr:txBody>
      </xdr:sp>
      <xdr:sp macro="" textlink="">
        <xdr:nvSpPr>
          <xdr:cNvPr id="19" name="テキスト ボックス 18"/>
          <xdr:cNvSpPr txBox="1"/>
        </xdr:nvSpPr>
        <xdr:spPr>
          <a:xfrm>
            <a:off x="7134225" y="22002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非常勤事務職員</a:t>
            </a:r>
            <a:r>
              <a:rPr kumimoji="1" lang="en-US" altLang="ja-JP" sz="1100"/>
              <a:t>※4</a:t>
            </a:r>
            <a:endParaRPr kumimoji="1" lang="ja-JP" altLang="en-US" sz="1100"/>
          </a:p>
        </xdr:txBody>
      </xdr:sp>
      <xdr:sp macro="" textlink="">
        <xdr:nvSpPr>
          <xdr:cNvPr id="20" name="テキスト ボックス 19"/>
          <xdr:cNvSpPr txBox="1"/>
        </xdr:nvSpPr>
        <xdr:spPr>
          <a:xfrm>
            <a:off x="7124700" y="2705101"/>
            <a:ext cx="2047874" cy="56806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嘱託医</a:t>
            </a:r>
            <a:endParaRPr kumimoji="1" lang="en-US" altLang="ja-JP" sz="1100"/>
          </a:p>
          <a:p>
            <a:pPr algn="ctr"/>
            <a:r>
              <a:rPr kumimoji="1" lang="ja-JP" altLang="en-US" sz="1100"/>
              <a:t>嘱託歯科医</a:t>
            </a:r>
            <a:endParaRPr kumimoji="1" lang="en-US" altLang="ja-JP" sz="1100"/>
          </a:p>
        </xdr:txBody>
      </xdr:sp>
    </xdr:grpSp>
    <xdr:clientData/>
  </xdr:twoCellAnchor>
  <xdr:twoCellAnchor>
    <xdr:from>
      <xdr:col>5</xdr:col>
      <xdr:colOff>95251</xdr:colOff>
      <xdr:row>7</xdr:row>
      <xdr:rowOff>104774</xdr:rowOff>
    </xdr:from>
    <xdr:to>
      <xdr:col>8</xdr:col>
      <xdr:colOff>85756</xdr:colOff>
      <xdr:row>8</xdr:row>
      <xdr:rowOff>142551</xdr:rowOff>
    </xdr:to>
    <xdr:sp macro="" textlink="">
      <xdr:nvSpPr>
        <xdr:cNvPr id="23" name="テキスト ボックス 22"/>
        <xdr:cNvSpPr txBox="1"/>
      </xdr:nvSpPr>
      <xdr:spPr>
        <a:xfrm>
          <a:off x="3513045" y="1752039"/>
          <a:ext cx="2041182" cy="27310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ja-JP" sz="1100">
              <a:solidFill>
                <a:schemeClr val="dk1"/>
              </a:solidFill>
              <a:effectLst/>
              <a:latin typeface="+mn-lt"/>
              <a:ea typeface="+mn-ea"/>
              <a:cs typeface="+mn-cs"/>
            </a:rPr>
            <a:t>保育標準時間対応</a:t>
          </a:r>
          <a:r>
            <a:rPr kumimoji="1" lang="en-US" altLang="ja-JP" sz="1100">
              <a:solidFill>
                <a:schemeClr val="dk1"/>
              </a:solidFill>
              <a:effectLst/>
              <a:latin typeface="+mn-lt"/>
              <a:ea typeface="+mn-ea"/>
              <a:cs typeface="+mn-cs"/>
            </a:rPr>
            <a:t>※1</a:t>
          </a:r>
          <a:endParaRPr lang="ja-JP" altLang="ja-JP">
            <a:effectLst/>
          </a:endParaRPr>
        </a:p>
      </xdr:txBody>
    </xdr:sp>
    <xdr:clientData/>
  </xdr:twoCellAnchor>
  <xdr:twoCellAnchor>
    <xdr:from>
      <xdr:col>1</xdr:col>
      <xdr:colOff>85695</xdr:colOff>
      <xdr:row>7</xdr:row>
      <xdr:rowOff>114300</xdr:rowOff>
    </xdr:from>
    <xdr:to>
      <xdr:col>4</xdr:col>
      <xdr:colOff>77912</xdr:colOff>
      <xdr:row>16</xdr:row>
      <xdr:rowOff>180975</xdr:rowOff>
    </xdr:to>
    <xdr:grpSp>
      <xdr:nvGrpSpPr>
        <xdr:cNvPr id="28" name="グループ化 27"/>
        <xdr:cNvGrpSpPr/>
      </xdr:nvGrpSpPr>
      <xdr:grpSpPr>
        <a:xfrm>
          <a:off x="786354" y="1755648"/>
          <a:ext cx="2091146" cy="2177796"/>
          <a:chOff x="1247776" y="1476375"/>
          <a:chExt cx="2049591" cy="2209800"/>
        </a:xfrm>
      </xdr:grpSpPr>
      <xdr:sp macro="" textlink="">
        <xdr:nvSpPr>
          <xdr:cNvPr id="21" name="テキスト ボックス 20"/>
          <xdr:cNvSpPr txBox="1"/>
        </xdr:nvSpPr>
        <xdr:spPr>
          <a:xfrm>
            <a:off x="1247776" y="1476375"/>
            <a:ext cx="2047874" cy="1335289"/>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　・主任保育士</a:t>
            </a:r>
            <a:endParaRPr lang="ja-JP" altLang="ja-JP">
              <a:effectLst/>
            </a:endParaRPr>
          </a:p>
          <a:p>
            <a:r>
              <a:rPr kumimoji="1" lang="ja-JP" altLang="ja-JP" sz="1100">
                <a:solidFill>
                  <a:schemeClr val="dk1"/>
                </a:solidFill>
                <a:effectLst/>
                <a:latin typeface="+mn-lt"/>
                <a:ea typeface="+mn-ea"/>
                <a:cs typeface="+mn-cs"/>
              </a:rPr>
              <a:t>　・副主任保育士</a:t>
            </a:r>
            <a:endParaRPr lang="ja-JP" altLang="ja-JP">
              <a:effectLst/>
            </a:endParaRPr>
          </a:p>
          <a:p>
            <a:r>
              <a:rPr kumimoji="1" lang="ja-JP" altLang="ja-JP" sz="1100">
                <a:solidFill>
                  <a:schemeClr val="dk1"/>
                </a:solidFill>
                <a:effectLst/>
                <a:latin typeface="+mn-lt"/>
                <a:ea typeface="+mn-ea"/>
                <a:cs typeface="+mn-cs"/>
              </a:rPr>
              <a:t>　・専門リーダー</a:t>
            </a:r>
            <a:endParaRPr lang="ja-JP" altLang="ja-JP">
              <a:effectLst/>
            </a:endParaRPr>
          </a:p>
          <a:p>
            <a:r>
              <a:rPr kumimoji="1" lang="ja-JP" altLang="ja-JP" sz="1100">
                <a:solidFill>
                  <a:schemeClr val="dk1"/>
                </a:solidFill>
                <a:effectLst/>
                <a:latin typeface="+mn-lt"/>
                <a:ea typeface="+mn-ea"/>
                <a:cs typeface="+mn-cs"/>
              </a:rPr>
              <a:t>　・職務分野別リーダー</a:t>
            </a:r>
            <a:endParaRPr lang="ja-JP" altLang="ja-JP">
              <a:effectLst/>
            </a:endParaRPr>
          </a:p>
          <a:p>
            <a:r>
              <a:rPr kumimoji="1" lang="ja-JP" altLang="ja-JP" sz="1100">
                <a:solidFill>
                  <a:schemeClr val="dk1"/>
                </a:solidFill>
                <a:effectLst/>
                <a:latin typeface="+mn-lt"/>
                <a:ea typeface="+mn-ea"/>
                <a:cs typeface="+mn-cs"/>
              </a:rPr>
              <a:t>　・一般保育士等</a:t>
            </a:r>
            <a:endParaRPr lang="ja-JP" altLang="ja-JP">
              <a:effectLst/>
            </a:endParaRPr>
          </a:p>
        </xdr:txBody>
      </xdr:sp>
      <xdr:sp macro="" textlink="">
        <xdr:nvSpPr>
          <xdr:cNvPr id="27" name="テキスト ボックス 26"/>
          <xdr:cNvSpPr txBox="1"/>
        </xdr:nvSpPr>
        <xdr:spPr>
          <a:xfrm>
            <a:off x="1249493" y="2879675"/>
            <a:ext cx="2047874" cy="806500"/>
          </a:xfrm>
          <a:prstGeom prst="rect">
            <a:avLst/>
          </a:prstGeom>
          <a:solidFill>
            <a:schemeClr val="bg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000"/>
              <a:t>１・２歳児６人につき１人</a:t>
            </a:r>
            <a:endParaRPr kumimoji="1" lang="en-US" altLang="ja-JP" sz="1000"/>
          </a:p>
          <a:p>
            <a:pPr algn="l"/>
            <a:r>
              <a:rPr kumimoji="1" lang="ja-JP" altLang="en-US" sz="1000"/>
              <a:t>０歳児３人につき１人</a:t>
            </a:r>
            <a:endParaRPr kumimoji="1" lang="en-US" altLang="ja-JP" sz="1000"/>
          </a:p>
          <a:p>
            <a:pPr algn="l"/>
            <a:r>
              <a:rPr kumimoji="1" lang="ja-JP" altLang="en-US" sz="1000"/>
              <a:t>上記に加えて１人</a:t>
            </a:r>
            <a:endParaRPr kumimoji="1" lang="en-US" altLang="ja-JP" sz="1000"/>
          </a:p>
        </xdr:txBody>
      </xdr:sp>
    </xdr:grpSp>
    <xdr:clientData/>
  </xdr:twoCellAnchor>
  <xdr:twoCellAnchor>
    <xdr:from>
      <xdr:col>5</xdr:col>
      <xdr:colOff>96371</xdr:colOff>
      <xdr:row>15</xdr:row>
      <xdr:rowOff>139515</xdr:rowOff>
    </xdr:from>
    <xdr:to>
      <xdr:col>8</xdr:col>
      <xdr:colOff>86876</xdr:colOff>
      <xdr:row>16</xdr:row>
      <xdr:rowOff>177292</xdr:rowOff>
    </xdr:to>
    <xdr:sp macro="" textlink="">
      <xdr:nvSpPr>
        <xdr:cNvPr id="26" name="テキスト ボックス 25"/>
        <xdr:cNvSpPr txBox="1"/>
      </xdr:nvSpPr>
      <xdr:spPr>
        <a:xfrm>
          <a:off x="3514165" y="3669368"/>
          <a:ext cx="2041182" cy="27310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solidFill>
                <a:schemeClr val="dk1"/>
              </a:solidFill>
              <a:effectLst/>
              <a:latin typeface="+mn-lt"/>
              <a:ea typeface="+mn-ea"/>
              <a:cs typeface="+mn-cs"/>
            </a:rPr>
            <a:t>非常勤保育士</a:t>
          </a:r>
          <a:r>
            <a:rPr kumimoji="1" lang="en-US" altLang="ja-JP" sz="1100">
              <a:solidFill>
                <a:schemeClr val="dk1"/>
              </a:solidFill>
              <a:effectLst/>
              <a:latin typeface="+mn-lt"/>
              <a:ea typeface="+mn-ea"/>
              <a:cs typeface="+mn-cs"/>
            </a:rPr>
            <a:t>※2</a:t>
          </a:r>
          <a:endParaRPr lang="ja-JP" altLang="ja-JP">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18</xdr:col>
      <xdr:colOff>27214</xdr:colOff>
      <xdr:row>13</xdr:row>
      <xdr:rowOff>244928</xdr:rowOff>
    </xdr:from>
    <xdr:to>
      <xdr:col>26</xdr:col>
      <xdr:colOff>462643</xdr:colOff>
      <xdr:row>23</xdr:row>
      <xdr:rowOff>149677</xdr:rowOff>
    </xdr:to>
    <xdr:sp macro="" textlink="">
      <xdr:nvSpPr>
        <xdr:cNvPr id="63" name="角丸四角形 62"/>
        <xdr:cNvSpPr/>
      </xdr:nvSpPr>
      <xdr:spPr>
        <a:xfrm flipV="1">
          <a:off x="12273643" y="3428999"/>
          <a:ext cx="5878286" cy="2354035"/>
        </a:xfrm>
        <a:prstGeom prst="roundRect">
          <a:avLst/>
        </a:prstGeom>
        <a:solidFill>
          <a:schemeClr val="accent1">
            <a:lumMod val="20000"/>
            <a:lumOff val="80000"/>
            <a:alpha val="69804"/>
          </a:schemeClr>
        </a:solidFill>
        <a:ln>
          <a:solidFill>
            <a:srgbClr val="99FF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367391</xdr:colOff>
      <xdr:row>3</xdr:row>
      <xdr:rowOff>-1</xdr:rowOff>
    </xdr:from>
    <xdr:to>
      <xdr:col>26</xdr:col>
      <xdr:colOff>449034</xdr:colOff>
      <xdr:row>12</xdr:row>
      <xdr:rowOff>149677</xdr:rowOff>
    </xdr:to>
    <xdr:sp macro="" textlink="">
      <xdr:nvSpPr>
        <xdr:cNvPr id="62" name="角丸四角形 61"/>
        <xdr:cNvSpPr/>
      </xdr:nvSpPr>
      <xdr:spPr>
        <a:xfrm flipV="1">
          <a:off x="367391" y="734785"/>
          <a:ext cx="17770929" cy="2354035"/>
        </a:xfrm>
        <a:prstGeom prst="roundRect">
          <a:avLst/>
        </a:prstGeom>
        <a:solidFill>
          <a:schemeClr val="accent1">
            <a:lumMod val="20000"/>
            <a:lumOff val="80000"/>
            <a:alpha val="69804"/>
          </a:schemeClr>
        </a:solidFill>
        <a:ln>
          <a:solidFill>
            <a:srgbClr val="99FF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554182</xdr:colOff>
      <xdr:row>8</xdr:row>
      <xdr:rowOff>155862</xdr:rowOff>
    </xdr:from>
    <xdr:to>
      <xdr:col>22</xdr:col>
      <xdr:colOff>329046</xdr:colOff>
      <xdr:row>12</xdr:row>
      <xdr:rowOff>51952</xdr:rowOff>
    </xdr:to>
    <xdr:sp macro="" textlink="">
      <xdr:nvSpPr>
        <xdr:cNvPr id="532" name="角丸四角形 531"/>
        <xdr:cNvSpPr/>
      </xdr:nvSpPr>
      <xdr:spPr>
        <a:xfrm flipV="1">
          <a:off x="3325091" y="2095498"/>
          <a:ext cx="10841182" cy="865909"/>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519546</xdr:colOff>
      <xdr:row>3</xdr:row>
      <xdr:rowOff>123259</xdr:rowOff>
    </xdr:from>
    <xdr:to>
      <xdr:col>22</xdr:col>
      <xdr:colOff>346364</xdr:colOff>
      <xdr:row>6</xdr:row>
      <xdr:rowOff>212907</xdr:rowOff>
    </xdr:to>
    <xdr:sp macro="" textlink="">
      <xdr:nvSpPr>
        <xdr:cNvPr id="531" name="角丸四角形 530"/>
        <xdr:cNvSpPr/>
      </xdr:nvSpPr>
      <xdr:spPr>
        <a:xfrm flipV="1">
          <a:off x="3290455" y="850623"/>
          <a:ext cx="10893136" cy="817011"/>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17318</xdr:colOff>
      <xdr:row>4</xdr:row>
      <xdr:rowOff>95117</xdr:rowOff>
    </xdr:from>
    <xdr:to>
      <xdr:col>11</xdr:col>
      <xdr:colOff>61331</xdr:colOff>
      <xdr:row>5</xdr:row>
      <xdr:rowOff>224904</xdr:rowOff>
    </xdr:to>
    <xdr:sp macro="" textlink="">
      <xdr:nvSpPr>
        <xdr:cNvPr id="167" name="正方形/長方形 166"/>
        <xdr:cNvSpPr/>
      </xdr:nvSpPr>
      <xdr:spPr>
        <a:xfrm>
          <a:off x="4173682" y="1064935"/>
          <a:ext cx="2122194" cy="372242"/>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保育士の配置</a:t>
          </a:r>
        </a:p>
      </xdr:txBody>
    </xdr:sp>
    <xdr:clientData/>
  </xdr:twoCellAnchor>
  <xdr:twoCellAnchor>
    <xdr:from>
      <xdr:col>3</xdr:col>
      <xdr:colOff>382238</xdr:colOff>
      <xdr:row>16</xdr:row>
      <xdr:rowOff>103910</xdr:rowOff>
    </xdr:from>
    <xdr:to>
      <xdr:col>8</xdr:col>
      <xdr:colOff>165759</xdr:colOff>
      <xdr:row>18</xdr:row>
      <xdr:rowOff>38349</xdr:rowOff>
    </xdr:to>
    <xdr:sp macro="" textlink="">
      <xdr:nvSpPr>
        <xdr:cNvPr id="169" name="正方形/長方形 168"/>
        <xdr:cNvSpPr/>
      </xdr:nvSpPr>
      <xdr:spPr>
        <a:xfrm>
          <a:off x="1074965" y="3983183"/>
          <a:ext cx="3247158" cy="419348"/>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年齢別配置基準を満たしている</a:t>
          </a:r>
        </a:p>
      </xdr:txBody>
    </xdr:sp>
    <xdr:clientData/>
  </xdr:twoCellAnchor>
  <xdr:twoCellAnchor>
    <xdr:from>
      <xdr:col>3</xdr:col>
      <xdr:colOff>359106</xdr:colOff>
      <xdr:row>23</xdr:row>
      <xdr:rowOff>182707</xdr:rowOff>
    </xdr:from>
    <xdr:to>
      <xdr:col>8</xdr:col>
      <xdr:colOff>184949</xdr:colOff>
      <xdr:row>26</xdr:row>
      <xdr:rowOff>170395</xdr:rowOff>
    </xdr:to>
    <xdr:sp macro="" textlink="">
      <xdr:nvSpPr>
        <xdr:cNvPr id="194" name="正方形/長方形 193"/>
        <xdr:cNvSpPr/>
      </xdr:nvSpPr>
      <xdr:spPr>
        <a:xfrm>
          <a:off x="1051833" y="5759162"/>
          <a:ext cx="3289480" cy="715051"/>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基本分単価における必要保育従事者数等を満たしている</a:t>
          </a:r>
        </a:p>
      </xdr:txBody>
    </xdr:sp>
    <xdr:clientData/>
  </xdr:twoCellAnchor>
  <xdr:twoCellAnchor>
    <xdr:from>
      <xdr:col>4</xdr:col>
      <xdr:colOff>345451</xdr:colOff>
      <xdr:row>7</xdr:row>
      <xdr:rowOff>222443</xdr:rowOff>
    </xdr:from>
    <xdr:to>
      <xdr:col>4</xdr:col>
      <xdr:colOff>381451</xdr:colOff>
      <xdr:row>8</xdr:row>
      <xdr:rowOff>20318</xdr:rowOff>
    </xdr:to>
    <xdr:sp macro="" textlink="">
      <xdr:nvSpPr>
        <xdr:cNvPr id="206" name="正方形/長方形 205"/>
        <xdr:cNvSpPr/>
      </xdr:nvSpPr>
      <xdr:spPr>
        <a:xfrm>
          <a:off x="1711796" y="1641340"/>
          <a:ext cx="36000" cy="34357"/>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303368</xdr:colOff>
      <xdr:row>9</xdr:row>
      <xdr:rowOff>141379</xdr:rowOff>
    </xdr:from>
    <xdr:to>
      <xdr:col>12</xdr:col>
      <xdr:colOff>13608</xdr:colOff>
      <xdr:row>11</xdr:row>
      <xdr:rowOff>36196</xdr:rowOff>
    </xdr:to>
    <xdr:sp macro="" textlink="">
      <xdr:nvSpPr>
        <xdr:cNvPr id="224" name="正方形/長方形 223"/>
        <xdr:cNvSpPr/>
      </xdr:nvSpPr>
      <xdr:spPr>
        <a:xfrm>
          <a:off x="3705154" y="2345736"/>
          <a:ext cx="3112025" cy="384674"/>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保育標準時間対応の非常勤保育士の配置</a:t>
          </a:r>
        </a:p>
      </xdr:txBody>
    </xdr:sp>
    <xdr:clientData/>
  </xdr:twoCellAnchor>
  <xdr:twoCellAnchor>
    <xdr:from>
      <xdr:col>8</xdr:col>
      <xdr:colOff>187211</xdr:colOff>
      <xdr:row>12</xdr:row>
      <xdr:rowOff>228600</xdr:rowOff>
    </xdr:from>
    <xdr:to>
      <xdr:col>8</xdr:col>
      <xdr:colOff>223211</xdr:colOff>
      <xdr:row>13</xdr:row>
      <xdr:rowOff>26475</xdr:rowOff>
    </xdr:to>
    <xdr:sp macro="" textlink="">
      <xdr:nvSpPr>
        <xdr:cNvPr id="227" name="正方形/長方形 226"/>
        <xdr:cNvSpPr/>
      </xdr:nvSpPr>
      <xdr:spPr>
        <a:xfrm>
          <a:off x="4286245" y="2829910"/>
          <a:ext cx="36000" cy="34358"/>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618391</xdr:colOff>
      <xdr:row>18</xdr:row>
      <xdr:rowOff>38349</xdr:rowOff>
    </xdr:from>
    <xdr:to>
      <xdr:col>5</xdr:col>
      <xdr:colOff>620362</xdr:colOff>
      <xdr:row>23</xdr:row>
      <xdr:rowOff>182707</xdr:rowOff>
    </xdr:to>
    <xdr:cxnSp macro="">
      <xdr:nvCxnSpPr>
        <xdr:cNvPr id="244" name="カギ線コネクタ 39"/>
        <xdr:cNvCxnSpPr>
          <a:stCxn id="169" idx="2"/>
          <a:endCxn id="194" idx="0"/>
        </xdr:cNvCxnSpPr>
      </xdr:nvCxnSpPr>
      <xdr:spPr>
        <a:xfrm flipH="1">
          <a:off x="2696573" y="4402531"/>
          <a:ext cx="1971" cy="1356631"/>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612207</xdr:colOff>
      <xdr:row>11</xdr:row>
      <xdr:rowOff>36197</xdr:rowOff>
    </xdr:from>
    <xdr:to>
      <xdr:col>9</xdr:col>
      <xdr:colOff>498667</xdr:colOff>
      <xdr:row>23</xdr:row>
      <xdr:rowOff>182708</xdr:rowOff>
    </xdr:to>
    <xdr:cxnSp macro="">
      <xdr:nvCxnSpPr>
        <xdr:cNvPr id="265" name="カギ線コネクタ 264"/>
        <xdr:cNvCxnSpPr>
          <a:stCxn id="224" idx="2"/>
          <a:endCxn id="194" idx="0"/>
        </xdr:cNvCxnSpPr>
      </xdr:nvCxnSpPr>
      <xdr:spPr>
        <a:xfrm rot="5400000">
          <a:off x="2414396" y="2969293"/>
          <a:ext cx="3085654" cy="2607889"/>
        </a:xfrm>
        <a:prstGeom prst="bentConnector3">
          <a:avLst>
            <a:gd name="adj1" fmla="val 74254"/>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500037</xdr:colOff>
      <xdr:row>37</xdr:row>
      <xdr:rowOff>205490</xdr:rowOff>
    </xdr:from>
    <xdr:to>
      <xdr:col>14</xdr:col>
      <xdr:colOff>620889</xdr:colOff>
      <xdr:row>39</xdr:row>
      <xdr:rowOff>140299</xdr:rowOff>
    </xdr:to>
    <xdr:grpSp>
      <xdr:nvGrpSpPr>
        <xdr:cNvPr id="7" name="グループ化 6"/>
        <xdr:cNvGrpSpPr/>
      </xdr:nvGrpSpPr>
      <xdr:grpSpPr>
        <a:xfrm>
          <a:off x="2605319" y="8858106"/>
          <a:ext cx="7802246" cy="402261"/>
          <a:chOff x="-3752401" y="8438788"/>
          <a:chExt cx="7738995" cy="421664"/>
        </a:xfrm>
      </xdr:grpSpPr>
      <xdr:sp macro="" textlink="">
        <xdr:nvSpPr>
          <xdr:cNvPr id="36" name="正方形/長方形 35"/>
          <xdr:cNvSpPr/>
        </xdr:nvSpPr>
        <xdr:spPr>
          <a:xfrm>
            <a:off x="-3752401" y="8438788"/>
            <a:ext cx="2853227" cy="421664"/>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障害児</a:t>
            </a:r>
            <a:r>
              <a:rPr kumimoji="1" lang="en-US" altLang="ja-JP" sz="1200">
                <a:solidFill>
                  <a:schemeClr val="tx1"/>
                </a:solidFill>
              </a:rPr>
              <a:t>2</a:t>
            </a:r>
            <a:r>
              <a:rPr kumimoji="1" lang="ja-JP" altLang="en-US" sz="1200">
                <a:solidFill>
                  <a:schemeClr val="tx1"/>
                </a:solidFill>
              </a:rPr>
              <a:t>人につき保育士</a:t>
            </a:r>
            <a:r>
              <a:rPr kumimoji="1" lang="en-US" altLang="ja-JP" sz="1200">
                <a:solidFill>
                  <a:schemeClr val="tx1"/>
                </a:solidFill>
              </a:rPr>
              <a:t>1</a:t>
            </a:r>
            <a:r>
              <a:rPr kumimoji="1" lang="ja-JP" altLang="en-US" sz="1200">
                <a:solidFill>
                  <a:schemeClr val="tx1"/>
                </a:solidFill>
              </a:rPr>
              <a:t>人を配置</a:t>
            </a:r>
          </a:p>
        </xdr:txBody>
      </xdr:sp>
      <xdr:cxnSp macro="">
        <xdr:nvCxnSpPr>
          <xdr:cNvPr id="41" name="カギ線コネクタ 40"/>
          <xdr:cNvCxnSpPr>
            <a:stCxn id="36" idx="3"/>
            <a:endCxn id="345" idx="1"/>
          </xdr:cNvCxnSpPr>
        </xdr:nvCxnSpPr>
        <xdr:spPr>
          <a:xfrm>
            <a:off x="-899174" y="8649620"/>
            <a:ext cx="2328658" cy="523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345" name="正方形/長方形 344"/>
          <xdr:cNvSpPr/>
        </xdr:nvSpPr>
        <xdr:spPr>
          <a:xfrm>
            <a:off x="1429484" y="8477330"/>
            <a:ext cx="2557110" cy="3550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障害児保育加算</a:t>
            </a:r>
          </a:p>
        </xdr:txBody>
      </xdr:sp>
    </xdr:grpSp>
    <xdr:clientData/>
  </xdr:twoCellAnchor>
  <xdr:twoCellAnchor>
    <xdr:from>
      <xdr:col>14</xdr:col>
      <xdr:colOff>622584</xdr:colOff>
      <xdr:row>43</xdr:row>
      <xdr:rowOff>183548</xdr:rowOff>
    </xdr:from>
    <xdr:to>
      <xdr:col>20</xdr:col>
      <xdr:colOff>542610</xdr:colOff>
      <xdr:row>43</xdr:row>
      <xdr:rowOff>188817</xdr:rowOff>
    </xdr:to>
    <xdr:cxnSp macro="">
      <xdr:nvCxnSpPr>
        <xdr:cNvPr id="346" name="カギ線コネクタ 28"/>
        <xdr:cNvCxnSpPr>
          <a:stCxn id="118" idx="1"/>
          <a:endCxn id="49" idx="3"/>
        </xdr:cNvCxnSpPr>
      </xdr:nvCxnSpPr>
      <xdr:spPr>
        <a:xfrm flipH="1">
          <a:off x="10192408" y="10302460"/>
          <a:ext cx="4010173" cy="5269"/>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252234</xdr:colOff>
      <xdr:row>4</xdr:row>
      <xdr:rowOff>157006</xdr:rowOff>
    </xdr:from>
    <xdr:to>
      <xdr:col>26</xdr:col>
      <xdr:colOff>346364</xdr:colOff>
      <xdr:row>11</xdr:row>
      <xdr:rowOff>140491</xdr:rowOff>
    </xdr:to>
    <xdr:grpSp>
      <xdr:nvGrpSpPr>
        <xdr:cNvPr id="6" name="グループ化 5"/>
        <xdr:cNvGrpSpPr/>
      </xdr:nvGrpSpPr>
      <xdr:grpSpPr>
        <a:xfrm>
          <a:off x="14214573" y="1091147"/>
          <a:ext cx="4285644" cy="1619756"/>
          <a:chOff x="12617416" y="1611609"/>
          <a:chExt cx="4250493" cy="1681494"/>
        </a:xfrm>
      </xdr:grpSpPr>
      <xdr:sp macro="" textlink="">
        <xdr:nvSpPr>
          <xdr:cNvPr id="535" name="正方形/長方形 534"/>
          <xdr:cNvSpPr/>
        </xdr:nvSpPr>
        <xdr:spPr>
          <a:xfrm>
            <a:off x="12633105" y="1611609"/>
            <a:ext cx="1775624" cy="4176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ⅰ</a:t>
            </a:r>
            <a:r>
              <a:rPr kumimoji="1" lang="ja-JP" altLang="en-US" sz="1200" baseline="0">
                <a:solidFill>
                  <a:schemeClr val="tx1"/>
                </a:solidFill>
                <a:latin typeface="HG丸ｺﾞｼｯｸM-PRO" panose="020F0600000000000000" pitchFamily="50" charset="-128"/>
                <a:ea typeface="HG丸ｺﾞｼｯｸM-PRO" panose="020F0600000000000000" pitchFamily="50" charset="-128"/>
              </a:rPr>
              <a:t> </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年齢別配置基準</a:t>
            </a:r>
          </a:p>
        </xdr:txBody>
      </xdr:sp>
      <xdr:sp macro="" textlink="">
        <xdr:nvSpPr>
          <xdr:cNvPr id="536" name="正方形/長方形 535"/>
          <xdr:cNvSpPr/>
        </xdr:nvSpPr>
        <xdr:spPr>
          <a:xfrm>
            <a:off x="12617416" y="2875430"/>
            <a:ext cx="910121" cy="4176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ⅱ</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 その他</a:t>
            </a:r>
          </a:p>
        </xdr:txBody>
      </xdr:sp>
      <xdr:sp macro="" textlink="">
        <xdr:nvSpPr>
          <xdr:cNvPr id="537" name="正方形/長方形 536"/>
          <xdr:cNvSpPr/>
        </xdr:nvSpPr>
        <xdr:spPr>
          <a:xfrm>
            <a:off x="14798490" y="2092036"/>
            <a:ext cx="2069419" cy="9630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（ア）基本分単価における</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　　必要保育従事者数</a:t>
            </a:r>
          </a:p>
        </xdr:txBody>
      </xdr:sp>
    </xdr:grpSp>
    <xdr:clientData/>
  </xdr:twoCellAnchor>
  <xdr:twoCellAnchor>
    <xdr:from>
      <xdr:col>15</xdr:col>
      <xdr:colOff>16280</xdr:colOff>
      <xdr:row>42</xdr:row>
      <xdr:rowOff>161055</xdr:rowOff>
    </xdr:from>
    <xdr:to>
      <xdr:col>16</xdr:col>
      <xdr:colOff>289579</xdr:colOff>
      <xdr:row>43</xdr:row>
      <xdr:rowOff>138742</xdr:rowOff>
    </xdr:to>
    <xdr:sp macro="" textlink="">
      <xdr:nvSpPr>
        <xdr:cNvPr id="31" name="正方形/長方形 30"/>
        <xdr:cNvSpPr/>
      </xdr:nvSpPr>
      <xdr:spPr>
        <a:xfrm>
          <a:off x="10269662" y="10044643"/>
          <a:ext cx="956858" cy="21301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２つ以上実施</a:t>
          </a:r>
        </a:p>
      </xdr:txBody>
    </xdr:sp>
    <xdr:clientData/>
  </xdr:twoCellAnchor>
  <xdr:twoCellAnchor>
    <xdr:from>
      <xdr:col>11</xdr:col>
      <xdr:colOff>143655</xdr:colOff>
      <xdr:row>43</xdr:row>
      <xdr:rowOff>17021</xdr:rowOff>
    </xdr:from>
    <xdr:to>
      <xdr:col>14</xdr:col>
      <xdr:colOff>622584</xdr:colOff>
      <xdr:row>44</xdr:row>
      <xdr:rowOff>125289</xdr:rowOff>
    </xdr:to>
    <xdr:sp macro="" textlink="">
      <xdr:nvSpPr>
        <xdr:cNvPr id="49" name="正方形/長方形 48"/>
        <xdr:cNvSpPr/>
      </xdr:nvSpPr>
      <xdr:spPr>
        <a:xfrm>
          <a:off x="7739843" y="10256396"/>
          <a:ext cx="2550616" cy="34639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施設機能強化推進費加算</a:t>
          </a:r>
        </a:p>
      </xdr:txBody>
    </xdr:sp>
    <xdr:clientData/>
  </xdr:twoCellAnchor>
  <xdr:twoCellAnchor>
    <xdr:from>
      <xdr:col>20</xdr:col>
      <xdr:colOff>542610</xdr:colOff>
      <xdr:row>39</xdr:row>
      <xdr:rowOff>113077</xdr:rowOff>
    </xdr:from>
    <xdr:to>
      <xdr:col>24</xdr:col>
      <xdr:colOff>314238</xdr:colOff>
      <xdr:row>46</xdr:row>
      <xdr:rowOff>138108</xdr:rowOff>
    </xdr:to>
    <xdr:grpSp>
      <xdr:nvGrpSpPr>
        <xdr:cNvPr id="112" name="グループ化 111"/>
        <xdr:cNvGrpSpPr/>
      </xdr:nvGrpSpPr>
      <xdr:grpSpPr>
        <a:xfrm>
          <a:off x="14509902" y="9234288"/>
          <a:ext cx="2559874" cy="1661683"/>
          <a:chOff x="6582903" y="3881174"/>
          <a:chExt cx="2521378" cy="1727352"/>
        </a:xfrm>
      </xdr:grpSpPr>
      <xdr:sp macro="" textlink="">
        <xdr:nvSpPr>
          <xdr:cNvPr id="114" name="正方形/長方形 113"/>
          <xdr:cNvSpPr/>
        </xdr:nvSpPr>
        <xdr:spPr>
          <a:xfrm>
            <a:off x="6584281" y="3881174"/>
            <a:ext cx="2520000" cy="360000"/>
          </a:xfrm>
          <a:prstGeom prst="rect">
            <a:avLst/>
          </a:prstGeom>
          <a:solidFill>
            <a:srgbClr val="FFC00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子育て支援の取組み</a:t>
            </a:r>
          </a:p>
        </xdr:txBody>
      </xdr:sp>
      <xdr:sp macro="" textlink="">
        <xdr:nvSpPr>
          <xdr:cNvPr id="118" name="正方形/長方形 117"/>
          <xdr:cNvSpPr/>
        </xdr:nvSpPr>
        <xdr:spPr>
          <a:xfrm>
            <a:off x="6582903" y="4243972"/>
            <a:ext cx="2520000" cy="1364554"/>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chemeClr val="tx1"/>
                </a:solidFill>
              </a:rPr>
              <a:t>・延長保育事業</a:t>
            </a:r>
            <a:endParaRPr kumimoji="1" lang="en-US" altLang="ja-JP" sz="1200">
              <a:solidFill>
                <a:schemeClr val="tx1"/>
              </a:solidFill>
            </a:endParaRPr>
          </a:p>
          <a:p>
            <a:pPr algn="l"/>
            <a:r>
              <a:rPr kumimoji="1" lang="ja-JP" altLang="en-US" sz="1200">
                <a:solidFill>
                  <a:schemeClr val="tx1"/>
                </a:solidFill>
              </a:rPr>
              <a:t>・一般型一時預かり事業</a:t>
            </a:r>
            <a:endParaRPr kumimoji="1" lang="en-US" altLang="ja-JP" sz="1200">
              <a:solidFill>
                <a:schemeClr val="tx1"/>
              </a:solidFill>
            </a:endParaRPr>
          </a:p>
          <a:p>
            <a:pPr algn="l"/>
            <a:r>
              <a:rPr kumimoji="1" lang="ja-JP" altLang="en-US" sz="1200">
                <a:solidFill>
                  <a:schemeClr val="tx1"/>
                </a:solidFill>
              </a:rPr>
              <a:t>・病児保育事業</a:t>
            </a:r>
            <a:endParaRPr kumimoji="1" lang="en-US" altLang="ja-JP" sz="1200">
              <a:solidFill>
                <a:schemeClr val="tx1"/>
              </a:solidFill>
            </a:endParaRPr>
          </a:p>
          <a:p>
            <a:pPr algn="l"/>
            <a:r>
              <a:rPr kumimoji="1" lang="ja-JP" altLang="en-US" sz="1200">
                <a:solidFill>
                  <a:schemeClr val="tx1"/>
                </a:solidFill>
              </a:rPr>
              <a:t>・０歳児受入れ</a:t>
            </a:r>
            <a:r>
              <a:rPr kumimoji="1" lang="en-US" altLang="ja-JP" sz="1200">
                <a:solidFill>
                  <a:schemeClr val="tx1"/>
                </a:solidFill>
              </a:rPr>
              <a:t>(4~11</a:t>
            </a:r>
            <a:r>
              <a:rPr kumimoji="1" lang="ja-JP" altLang="en-US" sz="1200">
                <a:solidFill>
                  <a:schemeClr val="tx1"/>
                </a:solidFill>
              </a:rPr>
              <a:t>月平均</a:t>
            </a:r>
            <a:r>
              <a:rPr kumimoji="1" lang="en-US" altLang="ja-JP" sz="1200">
                <a:solidFill>
                  <a:schemeClr val="tx1"/>
                </a:solidFill>
              </a:rPr>
              <a:t>3</a:t>
            </a:r>
            <a:r>
              <a:rPr kumimoji="1" lang="ja-JP" altLang="en-US" sz="1200">
                <a:solidFill>
                  <a:schemeClr val="tx1"/>
                </a:solidFill>
              </a:rPr>
              <a:t>名</a:t>
            </a:r>
            <a:r>
              <a:rPr kumimoji="1" lang="en-US" altLang="ja-JP" sz="1200">
                <a:solidFill>
                  <a:schemeClr val="tx1"/>
                </a:solidFill>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tx1"/>
                </a:solidFill>
              </a:rPr>
              <a:t>・障害児受入れ</a:t>
            </a:r>
            <a:r>
              <a:rPr kumimoji="1" lang="en-US" altLang="ja-JP" sz="1200">
                <a:solidFill>
                  <a:schemeClr val="tx1"/>
                </a:solidFill>
                <a:effectLst/>
                <a:latin typeface="+mn-lt"/>
                <a:ea typeface="+mn-ea"/>
                <a:cs typeface="+mn-cs"/>
              </a:rPr>
              <a:t>(4~11</a:t>
            </a:r>
            <a:r>
              <a:rPr kumimoji="1" lang="ja-JP" altLang="ja-JP" sz="1200">
                <a:solidFill>
                  <a:schemeClr val="tx1"/>
                </a:solidFill>
                <a:effectLst/>
                <a:latin typeface="+mn-lt"/>
                <a:ea typeface="+mn-ea"/>
                <a:cs typeface="+mn-cs"/>
              </a:rPr>
              <a:t>月</a:t>
            </a:r>
            <a:r>
              <a:rPr kumimoji="1" lang="ja-JP" altLang="en-US" sz="1200">
                <a:solidFill>
                  <a:schemeClr val="tx1"/>
                </a:solidFill>
                <a:effectLst/>
                <a:latin typeface="+mn-lt"/>
                <a:ea typeface="+mn-ea"/>
                <a:cs typeface="+mn-cs"/>
              </a:rPr>
              <a:t>のべ</a:t>
            </a:r>
            <a:r>
              <a:rPr kumimoji="1" lang="en-US" altLang="ja-JP" sz="1200">
                <a:solidFill>
                  <a:schemeClr val="tx1"/>
                </a:solidFill>
                <a:effectLst/>
                <a:latin typeface="+mn-lt"/>
                <a:ea typeface="+mn-ea"/>
                <a:cs typeface="+mn-cs"/>
              </a:rPr>
              <a:t>1</a:t>
            </a:r>
            <a:r>
              <a:rPr kumimoji="1" lang="ja-JP" altLang="ja-JP" sz="1200">
                <a:solidFill>
                  <a:schemeClr val="tx1"/>
                </a:solidFill>
                <a:effectLst/>
                <a:latin typeface="+mn-lt"/>
                <a:ea typeface="+mn-ea"/>
                <a:cs typeface="+mn-cs"/>
              </a:rPr>
              <a:t>名</a:t>
            </a:r>
            <a:r>
              <a:rPr kumimoji="1" lang="en-US" altLang="ja-JP" sz="1200">
                <a:solidFill>
                  <a:schemeClr val="tx1"/>
                </a:solidFill>
                <a:effectLst/>
                <a:latin typeface="+mn-lt"/>
                <a:ea typeface="+mn-ea"/>
                <a:cs typeface="+mn-cs"/>
              </a:rPr>
              <a:t>)</a:t>
            </a:r>
            <a:endParaRPr kumimoji="1" lang="en-US" altLang="ja-JP" sz="1400">
              <a:solidFill>
                <a:schemeClr val="tx1"/>
              </a:solidFill>
            </a:endParaRPr>
          </a:p>
          <a:p>
            <a:pPr algn="l"/>
            <a:endParaRPr kumimoji="1" lang="ja-JP" altLang="en-US" sz="1400">
              <a:solidFill>
                <a:schemeClr val="tx1"/>
              </a:solidFill>
            </a:endParaRPr>
          </a:p>
        </xdr:txBody>
      </xdr:sp>
    </xdr:grpSp>
    <xdr:clientData/>
  </xdr:twoCellAnchor>
  <xdr:twoCellAnchor>
    <xdr:from>
      <xdr:col>19</xdr:col>
      <xdr:colOff>2018</xdr:colOff>
      <xdr:row>14</xdr:row>
      <xdr:rowOff>244801</xdr:rowOff>
    </xdr:from>
    <xdr:to>
      <xdr:col>22</xdr:col>
      <xdr:colOff>660683</xdr:colOff>
      <xdr:row>22</xdr:row>
      <xdr:rowOff>137559</xdr:rowOff>
    </xdr:to>
    <xdr:grpSp>
      <xdr:nvGrpSpPr>
        <xdr:cNvPr id="44" name="グループ化 43"/>
        <xdr:cNvGrpSpPr/>
      </xdr:nvGrpSpPr>
      <xdr:grpSpPr>
        <a:xfrm>
          <a:off x="13260818" y="3506675"/>
          <a:ext cx="2766614" cy="1774756"/>
          <a:chOff x="9005455" y="3394364"/>
          <a:chExt cx="2740692" cy="1834453"/>
        </a:xfrm>
      </xdr:grpSpPr>
      <xdr:sp macro="" textlink="">
        <xdr:nvSpPr>
          <xdr:cNvPr id="47" name="正方形/長方形 46"/>
          <xdr:cNvSpPr/>
        </xdr:nvSpPr>
        <xdr:spPr>
          <a:xfrm>
            <a:off x="9005455" y="3394364"/>
            <a:ext cx="2740692" cy="37972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管理者</a:t>
            </a:r>
          </a:p>
        </xdr:txBody>
      </xdr:sp>
      <xdr:sp macro="" textlink="">
        <xdr:nvSpPr>
          <xdr:cNvPr id="48" name="正方形/長方形 47"/>
          <xdr:cNvSpPr/>
        </xdr:nvSpPr>
        <xdr:spPr>
          <a:xfrm>
            <a:off x="9005455" y="4121727"/>
            <a:ext cx="2740692" cy="37972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非常勤調理員等</a:t>
            </a:r>
          </a:p>
        </xdr:txBody>
      </xdr:sp>
      <xdr:sp macro="" textlink="">
        <xdr:nvSpPr>
          <xdr:cNvPr id="50" name="正方形/長方形 49"/>
          <xdr:cNvSpPr/>
        </xdr:nvSpPr>
        <xdr:spPr>
          <a:xfrm>
            <a:off x="9005455" y="4849091"/>
            <a:ext cx="2740692" cy="37972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非常勤事務職員</a:t>
            </a:r>
          </a:p>
        </xdr:txBody>
      </xdr:sp>
    </xdr:grpSp>
    <xdr:clientData/>
  </xdr:twoCellAnchor>
  <xdr:twoCellAnchor>
    <xdr:from>
      <xdr:col>26</xdr:col>
      <xdr:colOff>467590</xdr:colOff>
      <xdr:row>3</xdr:row>
      <xdr:rowOff>138545</xdr:rowOff>
    </xdr:from>
    <xdr:to>
      <xdr:col>27</xdr:col>
      <xdr:colOff>534824</xdr:colOff>
      <xdr:row>23</xdr:row>
      <xdr:rowOff>69272</xdr:rowOff>
    </xdr:to>
    <xdr:sp macro="" textlink="">
      <xdr:nvSpPr>
        <xdr:cNvPr id="51" name="右中かっこ 50"/>
        <xdr:cNvSpPr/>
      </xdr:nvSpPr>
      <xdr:spPr>
        <a:xfrm>
          <a:off x="17075726" y="865909"/>
          <a:ext cx="759962" cy="4779818"/>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27</xdr:col>
      <xdr:colOff>588818</xdr:colOff>
      <xdr:row>12</xdr:row>
      <xdr:rowOff>121226</xdr:rowOff>
    </xdr:from>
    <xdr:to>
      <xdr:col>30</xdr:col>
      <xdr:colOff>363682</xdr:colOff>
      <xdr:row>16</xdr:row>
      <xdr:rowOff>114503</xdr:rowOff>
    </xdr:to>
    <xdr:sp macro="" textlink="">
      <xdr:nvSpPr>
        <xdr:cNvPr id="52" name="正方形/長方形 51"/>
        <xdr:cNvSpPr/>
      </xdr:nvSpPr>
      <xdr:spPr>
        <a:xfrm>
          <a:off x="17889682" y="3030681"/>
          <a:ext cx="1853045" cy="9630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基本分単価に含まれる</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職員構成</a:t>
          </a:r>
        </a:p>
      </xdr:txBody>
    </xdr:sp>
    <xdr:clientData/>
  </xdr:twoCellAnchor>
  <xdr:twoCellAnchor>
    <xdr:from>
      <xdr:col>10</xdr:col>
      <xdr:colOff>675409</xdr:colOff>
      <xdr:row>29</xdr:row>
      <xdr:rowOff>-1</xdr:rowOff>
    </xdr:from>
    <xdr:to>
      <xdr:col>15</xdr:col>
      <xdr:colOff>126556</xdr:colOff>
      <xdr:row>30</xdr:row>
      <xdr:rowOff>112598</xdr:rowOff>
    </xdr:to>
    <xdr:sp macro="" textlink="">
      <xdr:nvSpPr>
        <xdr:cNvPr id="55" name="正方形/長方形 54"/>
        <xdr:cNvSpPr/>
      </xdr:nvSpPr>
      <xdr:spPr>
        <a:xfrm>
          <a:off x="6217227" y="7031181"/>
          <a:ext cx="2914784" cy="3550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管理者を配置していない場合</a:t>
          </a:r>
          <a:r>
            <a:rPr kumimoji="1" lang="en-US" altLang="ja-JP" sz="1200">
              <a:solidFill>
                <a:schemeClr val="tx1"/>
              </a:solidFill>
            </a:rPr>
            <a:t>(</a:t>
          </a:r>
          <a:r>
            <a:rPr kumimoji="1" lang="ja-JP" altLang="en-US" sz="1200">
              <a:solidFill>
                <a:schemeClr val="tx1"/>
              </a:solidFill>
            </a:rPr>
            <a:t>減算</a:t>
          </a:r>
          <a:r>
            <a:rPr kumimoji="1" lang="en-US" altLang="ja-JP" sz="1200">
              <a:solidFill>
                <a:schemeClr val="tx1"/>
              </a:solidFill>
            </a:rPr>
            <a:t>)</a:t>
          </a:r>
          <a:endParaRPr kumimoji="1" lang="ja-JP" altLang="en-US" sz="1200">
            <a:solidFill>
              <a:schemeClr val="tx1"/>
            </a:solidFill>
          </a:endParaRPr>
        </a:p>
      </xdr:txBody>
    </xdr:sp>
    <xdr:clientData/>
  </xdr:twoCellAnchor>
  <xdr:twoCellAnchor>
    <xdr:from>
      <xdr:col>15</xdr:col>
      <xdr:colOff>126557</xdr:colOff>
      <xdr:row>15</xdr:row>
      <xdr:rowOff>189864</xdr:rowOff>
    </xdr:from>
    <xdr:to>
      <xdr:col>19</xdr:col>
      <xdr:colOff>2</xdr:colOff>
      <xdr:row>29</xdr:row>
      <xdr:rowOff>177525</xdr:rowOff>
    </xdr:to>
    <xdr:cxnSp macro="">
      <xdr:nvCxnSpPr>
        <xdr:cNvPr id="56" name="カギ線コネクタ 55"/>
        <xdr:cNvCxnSpPr>
          <a:stCxn id="47" idx="1"/>
          <a:endCxn id="55" idx="3"/>
        </xdr:cNvCxnSpPr>
      </xdr:nvCxnSpPr>
      <xdr:spPr>
        <a:xfrm rot="10800000" flipV="1">
          <a:off x="9132012" y="3826682"/>
          <a:ext cx="2627035" cy="3382025"/>
        </a:xfrm>
        <a:prstGeom prst="bentConnector3">
          <a:avLst>
            <a:gd name="adj1" fmla="val 60548"/>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675409</xdr:colOff>
      <xdr:row>33</xdr:row>
      <xdr:rowOff>0</xdr:rowOff>
    </xdr:from>
    <xdr:to>
      <xdr:col>15</xdr:col>
      <xdr:colOff>126556</xdr:colOff>
      <xdr:row>34</xdr:row>
      <xdr:rowOff>112598</xdr:rowOff>
    </xdr:to>
    <xdr:sp macro="" textlink="">
      <xdr:nvSpPr>
        <xdr:cNvPr id="42" name="正方形/長方形 41"/>
        <xdr:cNvSpPr/>
      </xdr:nvSpPr>
      <xdr:spPr>
        <a:xfrm>
          <a:off x="6217227" y="8001000"/>
          <a:ext cx="2914784" cy="3550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栄養管理加算（</a:t>
          </a:r>
          <a:r>
            <a:rPr kumimoji="1" lang="en-US" altLang="ja-JP" sz="1200">
              <a:solidFill>
                <a:schemeClr val="tx1"/>
              </a:solidFill>
            </a:rPr>
            <a:t>A</a:t>
          </a:r>
          <a:r>
            <a:rPr kumimoji="1" lang="ja-JP" altLang="en-US" sz="1200">
              <a:solidFill>
                <a:schemeClr val="tx1"/>
              </a:solidFill>
            </a:rPr>
            <a:t>・</a:t>
          </a:r>
          <a:r>
            <a:rPr kumimoji="1" lang="en-US" altLang="ja-JP" sz="1200">
              <a:solidFill>
                <a:schemeClr val="tx1"/>
              </a:solidFill>
            </a:rPr>
            <a:t>B</a:t>
          </a:r>
          <a:r>
            <a:rPr kumimoji="1" lang="ja-JP" altLang="en-US" sz="1200">
              <a:solidFill>
                <a:schemeClr val="tx1"/>
              </a:solidFill>
            </a:rPr>
            <a:t>）</a:t>
          </a:r>
        </a:p>
      </xdr:txBody>
    </xdr:sp>
    <xdr:clientData/>
  </xdr:twoCellAnchor>
  <xdr:twoCellAnchor>
    <xdr:from>
      <xdr:col>15</xdr:col>
      <xdr:colOff>126557</xdr:colOff>
      <xdr:row>18</xdr:row>
      <xdr:rowOff>189863</xdr:rowOff>
    </xdr:from>
    <xdr:to>
      <xdr:col>19</xdr:col>
      <xdr:colOff>2</xdr:colOff>
      <xdr:row>33</xdr:row>
      <xdr:rowOff>177526</xdr:rowOff>
    </xdr:to>
    <xdr:cxnSp macro="">
      <xdr:nvCxnSpPr>
        <xdr:cNvPr id="53" name="カギ線コネクタ 52"/>
        <xdr:cNvCxnSpPr>
          <a:stCxn id="48" idx="1"/>
          <a:endCxn id="42" idx="3"/>
        </xdr:cNvCxnSpPr>
      </xdr:nvCxnSpPr>
      <xdr:spPr>
        <a:xfrm rot="10800000" flipV="1">
          <a:off x="9132012" y="4554045"/>
          <a:ext cx="2627035" cy="3624481"/>
        </a:xfrm>
        <a:prstGeom prst="bentConnector3">
          <a:avLst>
            <a:gd name="adj1" fmla="val 3945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410689</xdr:colOff>
      <xdr:row>18</xdr:row>
      <xdr:rowOff>45768</xdr:rowOff>
    </xdr:from>
    <xdr:to>
      <xdr:col>26</xdr:col>
      <xdr:colOff>445324</xdr:colOff>
      <xdr:row>19</xdr:row>
      <xdr:rowOff>223460</xdr:rowOff>
    </xdr:to>
    <xdr:sp macro="" textlink="">
      <xdr:nvSpPr>
        <xdr:cNvPr id="54" name="正方形/長方形 53"/>
        <xdr:cNvSpPr/>
      </xdr:nvSpPr>
      <xdr:spPr>
        <a:xfrm>
          <a:off x="16739260" y="4454482"/>
          <a:ext cx="1395350" cy="4226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（イ）その他</a:t>
          </a:r>
        </a:p>
      </xdr:txBody>
    </xdr:sp>
    <xdr:clientData/>
  </xdr:twoCellAnchor>
  <xdr:twoCellAnchor>
    <xdr:from>
      <xdr:col>5</xdr:col>
      <xdr:colOff>620362</xdr:colOff>
      <xdr:row>5</xdr:row>
      <xdr:rowOff>38782</xdr:rowOff>
    </xdr:from>
    <xdr:to>
      <xdr:col>8</xdr:col>
      <xdr:colOff>17318</xdr:colOff>
      <xdr:row>16</xdr:row>
      <xdr:rowOff>103909</xdr:rowOff>
    </xdr:to>
    <xdr:cxnSp macro="">
      <xdr:nvCxnSpPr>
        <xdr:cNvPr id="58" name="カギ線コネクタ 57"/>
        <xdr:cNvCxnSpPr>
          <a:stCxn id="167" idx="1"/>
          <a:endCxn id="169" idx="0"/>
        </xdr:cNvCxnSpPr>
      </xdr:nvCxnSpPr>
      <xdr:spPr>
        <a:xfrm rot="10800000" flipV="1">
          <a:off x="2698544" y="1251055"/>
          <a:ext cx="1475138" cy="2732127"/>
        </a:xfrm>
        <a:prstGeom prst="bentConnector2">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585107</xdr:colOff>
      <xdr:row>4</xdr:row>
      <xdr:rowOff>122465</xdr:rowOff>
    </xdr:from>
    <xdr:to>
      <xdr:col>3</xdr:col>
      <xdr:colOff>629121</xdr:colOff>
      <xdr:row>6</xdr:row>
      <xdr:rowOff>7324</xdr:rowOff>
    </xdr:to>
    <xdr:sp macro="" textlink="">
      <xdr:nvSpPr>
        <xdr:cNvPr id="59" name="正方形/長方形 58"/>
        <xdr:cNvSpPr/>
      </xdr:nvSpPr>
      <xdr:spPr>
        <a:xfrm>
          <a:off x="585107" y="1102179"/>
          <a:ext cx="2085085" cy="37471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非常勤保育士の配置</a:t>
          </a:r>
        </a:p>
      </xdr:txBody>
    </xdr:sp>
    <xdr:clientData/>
  </xdr:twoCellAnchor>
  <xdr:twoCellAnchor>
    <xdr:from>
      <xdr:col>2</xdr:col>
      <xdr:colOff>266937</xdr:colOff>
      <xdr:row>6</xdr:row>
      <xdr:rowOff>7323</xdr:rowOff>
    </xdr:from>
    <xdr:to>
      <xdr:col>5</xdr:col>
      <xdr:colOff>612207</xdr:colOff>
      <xdr:row>23</xdr:row>
      <xdr:rowOff>182706</xdr:rowOff>
    </xdr:to>
    <xdr:cxnSp macro="">
      <xdr:nvCxnSpPr>
        <xdr:cNvPr id="60" name="カギ線コネクタ 59"/>
        <xdr:cNvCxnSpPr>
          <a:stCxn id="59" idx="2"/>
          <a:endCxn id="194" idx="0"/>
        </xdr:cNvCxnSpPr>
      </xdr:nvCxnSpPr>
      <xdr:spPr>
        <a:xfrm rot="16200000" flipH="1">
          <a:off x="651237" y="2453308"/>
          <a:ext cx="4339169" cy="2386342"/>
        </a:xfrm>
        <a:prstGeom prst="bentConnector3">
          <a:avLst>
            <a:gd name="adj1" fmla="val 81672"/>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184949</xdr:colOff>
      <xdr:row>25</xdr:row>
      <xdr:rowOff>54087</xdr:rowOff>
    </xdr:from>
    <xdr:to>
      <xdr:col>11</xdr:col>
      <xdr:colOff>149197</xdr:colOff>
      <xdr:row>38</xdr:row>
      <xdr:rowOff>178168</xdr:rowOff>
    </xdr:to>
    <xdr:cxnSp macro="">
      <xdr:nvCxnSpPr>
        <xdr:cNvPr id="61" name="カギ線コネクタ 40"/>
        <xdr:cNvCxnSpPr>
          <a:stCxn id="194" idx="3"/>
          <a:endCxn id="345" idx="1"/>
        </xdr:cNvCxnSpPr>
      </xdr:nvCxnSpPr>
      <xdr:spPr>
        <a:xfrm>
          <a:off x="5627806" y="6177301"/>
          <a:ext cx="2005320" cy="3308153"/>
        </a:xfrm>
        <a:prstGeom prst="bentConnector3">
          <a:avLst>
            <a:gd name="adj1" fmla="val 50000"/>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156882</xdr:colOff>
      <xdr:row>34</xdr:row>
      <xdr:rowOff>11206</xdr:rowOff>
    </xdr:from>
    <xdr:to>
      <xdr:col>19</xdr:col>
      <xdr:colOff>0</xdr:colOff>
      <xdr:row>35</xdr:row>
      <xdr:rowOff>56029</xdr:rowOff>
    </xdr:to>
    <xdr:sp macro="" textlink="">
      <xdr:nvSpPr>
        <xdr:cNvPr id="66" name="正方形/長方形 65"/>
        <xdr:cNvSpPr/>
      </xdr:nvSpPr>
      <xdr:spPr>
        <a:xfrm>
          <a:off x="10410264" y="8012206"/>
          <a:ext cx="2566148" cy="28014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雇用の他、栄養士の活用方法による。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23"/>
  <sheetViews>
    <sheetView tabSelected="1" view="pageBreakPreview" zoomScale="145" zoomScaleNormal="100" zoomScaleSheetLayoutView="145" workbookViewId="0">
      <selection activeCell="D7" sqref="D7"/>
    </sheetView>
  </sheetViews>
  <sheetFormatPr defaultRowHeight="18.75"/>
  <cols>
    <col min="1" max="1" width="16.875" customWidth="1"/>
    <col min="2" max="10" width="7" customWidth="1"/>
    <col min="11" max="11" width="9" style="4"/>
    <col min="13" max="13" width="15" customWidth="1"/>
    <col min="14" max="15" width="4.75" customWidth="1"/>
  </cols>
  <sheetData>
    <row r="1" spans="1:14" ht="19.5">
      <c r="A1" s="188" t="str">
        <f>"教育・保育給付に係る加算等確認表（"&amp;A9&amp;")"</f>
        <v>教育・保育給付に係る加算等確認表（小規模保育事業A型)</v>
      </c>
      <c r="B1" s="188"/>
      <c r="C1" s="188"/>
      <c r="D1" s="188"/>
      <c r="E1" s="188"/>
      <c r="F1" s="188"/>
      <c r="G1" s="188"/>
      <c r="H1" s="188"/>
      <c r="I1" s="188"/>
      <c r="J1" s="10"/>
    </row>
    <row r="2" spans="1:14">
      <c r="J2" s="171">
        <f>改修履歴!A1</f>
        <v>0.99</v>
      </c>
      <c r="M2" s="62" t="s">
        <v>149</v>
      </c>
      <c r="N2" s="45">
        <f>COUNTIF(J4:J8,"〇")</f>
        <v>2</v>
      </c>
    </row>
    <row r="3" spans="1:14" ht="19.5" thickBot="1">
      <c r="A3" t="s">
        <v>178</v>
      </c>
      <c r="E3" s="196" t="s">
        <v>130</v>
      </c>
      <c r="F3" s="196"/>
      <c r="G3" s="196"/>
      <c r="H3" s="196"/>
      <c r="I3" s="196"/>
      <c r="J3" s="196"/>
      <c r="M3" s="63"/>
      <c r="N3" s="45"/>
    </row>
    <row r="4" spans="1:14" ht="19.5" thickBot="1">
      <c r="A4" s="189">
        <v>44652</v>
      </c>
      <c r="B4" s="190"/>
      <c r="C4" t="s">
        <v>20</v>
      </c>
      <c r="D4" s="18"/>
      <c r="E4" s="197" t="s">
        <v>22</v>
      </c>
      <c r="F4" s="197"/>
      <c r="G4" s="198"/>
      <c r="H4" s="198"/>
      <c r="I4" s="198"/>
      <c r="J4" s="17" t="s">
        <v>56</v>
      </c>
      <c r="M4" s="18" t="s">
        <v>97</v>
      </c>
      <c r="N4" s="45">
        <f>IF(N2&gt;1,1,0)</f>
        <v>1</v>
      </c>
    </row>
    <row r="5" spans="1:14" ht="19.5" thickBot="1">
      <c r="D5" s="18"/>
      <c r="E5" s="197" t="s">
        <v>24</v>
      </c>
      <c r="F5" s="197"/>
      <c r="G5" s="198"/>
      <c r="H5" s="198"/>
      <c r="I5" s="198"/>
      <c r="J5" s="17"/>
    </row>
    <row r="6" spans="1:14" ht="19.5" thickBot="1">
      <c r="A6" s="3" t="s">
        <v>25</v>
      </c>
      <c r="D6" s="18"/>
      <c r="E6" s="197" t="s">
        <v>23</v>
      </c>
      <c r="F6" s="197"/>
      <c r="G6" s="198"/>
      <c r="H6" s="198"/>
      <c r="I6" s="198"/>
      <c r="J6" s="17"/>
    </row>
    <row r="7" spans="1:14" ht="19.5" thickBot="1">
      <c r="A7" s="193" t="s">
        <v>230</v>
      </c>
      <c r="B7" s="194"/>
      <c r="C7" s="195"/>
      <c r="D7" s="18"/>
      <c r="E7" s="197" t="s">
        <v>147</v>
      </c>
      <c r="F7" s="197"/>
      <c r="G7" s="198"/>
      <c r="H7" s="198"/>
      <c r="I7" s="198"/>
      <c r="J7" s="17"/>
    </row>
    <row r="8" spans="1:14" ht="19.5" thickBot="1">
      <c r="A8" s="120" t="s">
        <v>127</v>
      </c>
      <c r="B8" s="2"/>
      <c r="D8" s="18"/>
      <c r="E8" s="197" t="s">
        <v>148</v>
      </c>
      <c r="F8" s="197"/>
      <c r="G8" s="198"/>
      <c r="H8" s="198"/>
      <c r="I8" s="198"/>
      <c r="J8" s="17" t="s">
        <v>56</v>
      </c>
      <c r="K8" s="4" t="s">
        <v>176</v>
      </c>
    </row>
    <row r="9" spans="1:14" ht="19.5" thickBot="1">
      <c r="A9" s="193" t="s">
        <v>214</v>
      </c>
      <c r="B9" s="194"/>
      <c r="C9" s="195"/>
      <c r="D9" s="19"/>
    </row>
    <row r="10" spans="1:14">
      <c r="A10" s="119"/>
      <c r="B10" s="119"/>
      <c r="D10" s="19"/>
    </row>
    <row r="11" spans="1:14" ht="19.5" thickBot="1">
      <c r="A11" t="s">
        <v>21</v>
      </c>
      <c r="D11" s="19"/>
    </row>
    <row r="12" spans="1:14" ht="19.5" thickBot="1">
      <c r="A12" s="191">
        <v>160</v>
      </c>
      <c r="B12" s="192"/>
      <c r="C12" t="s">
        <v>19</v>
      </c>
      <c r="D12" s="19"/>
    </row>
    <row r="13" spans="1:14">
      <c r="D13" s="19"/>
    </row>
    <row r="15" spans="1:14" ht="19.5" thickBot="1">
      <c r="A15" s="175" t="s">
        <v>132</v>
      </c>
    </row>
    <row r="16" spans="1:14">
      <c r="A16" s="1"/>
      <c r="B16" s="1" t="s">
        <v>0</v>
      </c>
      <c r="C16" s="1" t="s">
        <v>1</v>
      </c>
      <c r="D16" s="1" t="s">
        <v>2</v>
      </c>
      <c r="E16" s="20" t="s">
        <v>3</v>
      </c>
      <c r="F16" s="4"/>
      <c r="G16" s="4"/>
      <c r="H16" s="4"/>
      <c r="I16" s="4"/>
      <c r="K16"/>
    </row>
    <row r="17" spans="1:11" ht="19.5" thickBot="1">
      <c r="A17" s="1" t="s">
        <v>131</v>
      </c>
      <c r="B17" s="12">
        <v>3</v>
      </c>
      <c r="C17" s="12">
        <v>8</v>
      </c>
      <c r="D17" s="12">
        <v>8</v>
      </c>
      <c r="E17" s="168">
        <f>SUM(B17:D17)</f>
        <v>19</v>
      </c>
      <c r="F17" s="4"/>
      <c r="G17" s="4"/>
      <c r="H17" s="4"/>
      <c r="I17" s="4"/>
      <c r="K17"/>
    </row>
    <row r="20" spans="1:11">
      <c r="A20" t="s">
        <v>206</v>
      </c>
    </row>
    <row r="21" spans="1:11">
      <c r="A21" s="163"/>
      <c r="B21" s="1" t="s">
        <v>195</v>
      </c>
      <c r="C21" s="1" t="s">
        <v>196</v>
      </c>
      <c r="D21" s="1" t="s">
        <v>197</v>
      </c>
      <c r="E21" s="1" t="s">
        <v>198</v>
      </c>
      <c r="F21" s="1" t="s">
        <v>199</v>
      </c>
      <c r="G21" s="1" t="s">
        <v>200</v>
      </c>
      <c r="H21" s="1" t="s">
        <v>201</v>
      </c>
      <c r="I21" s="1" t="s">
        <v>202</v>
      </c>
      <c r="J21" s="1" t="s">
        <v>205</v>
      </c>
    </row>
    <row r="22" spans="1:11">
      <c r="A22" s="1" t="s">
        <v>203</v>
      </c>
      <c r="B22" s="12">
        <v>2</v>
      </c>
      <c r="C22" s="12">
        <v>2</v>
      </c>
      <c r="D22" s="12">
        <v>2</v>
      </c>
      <c r="E22" s="12">
        <v>2</v>
      </c>
      <c r="F22" s="12">
        <v>2</v>
      </c>
      <c r="G22" s="12">
        <v>2</v>
      </c>
      <c r="H22" s="12">
        <v>2</v>
      </c>
      <c r="I22" s="12">
        <v>2</v>
      </c>
      <c r="J22" s="167">
        <f>SUM(B22:I22)/8</f>
        <v>2</v>
      </c>
    </row>
    <row r="23" spans="1:11">
      <c r="A23" s="1" t="s">
        <v>204</v>
      </c>
      <c r="B23" s="12">
        <v>2</v>
      </c>
      <c r="C23" s="12">
        <v>2</v>
      </c>
      <c r="D23" s="12">
        <v>2</v>
      </c>
      <c r="E23" s="12">
        <v>2</v>
      </c>
      <c r="F23" s="12">
        <v>2</v>
      </c>
      <c r="G23" s="12">
        <v>2</v>
      </c>
      <c r="H23" s="12">
        <v>2</v>
      </c>
      <c r="I23" s="12">
        <v>2</v>
      </c>
      <c r="J23" s="167">
        <f>SUM(B23:I23)/8</f>
        <v>2</v>
      </c>
    </row>
  </sheetData>
  <mergeCells count="11">
    <mergeCell ref="A1:I1"/>
    <mergeCell ref="A4:B4"/>
    <mergeCell ref="A12:B12"/>
    <mergeCell ref="A7:C7"/>
    <mergeCell ref="E3:J3"/>
    <mergeCell ref="E4:I4"/>
    <mergeCell ref="E5:I5"/>
    <mergeCell ref="E6:I6"/>
    <mergeCell ref="E7:I7"/>
    <mergeCell ref="E8:I8"/>
    <mergeCell ref="A9:C9"/>
  </mergeCells>
  <phoneticPr fontId="1"/>
  <dataValidations count="2">
    <dataValidation type="list" allowBlank="1" showInputMessage="1" showErrorMessage="1" sqref="J4:J8">
      <formula1>"〇"</formula1>
    </dataValidation>
    <dataValidation type="list" allowBlank="1" showInputMessage="1" showErrorMessage="1" sqref="A9:C9">
      <formula1>"小規模保育事業A型,事業所内保育事業（小規模A型）"</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7"/>
  <sheetViews>
    <sheetView view="pageBreakPreview" zoomScale="145" zoomScaleNormal="100" zoomScaleSheetLayoutView="145" workbookViewId="0">
      <selection activeCell="D3" sqref="D3"/>
    </sheetView>
  </sheetViews>
  <sheetFormatPr defaultRowHeight="18.75"/>
  <cols>
    <col min="1" max="1" width="3.875" customWidth="1"/>
    <col min="2" max="2" width="5" customWidth="1"/>
    <col min="3" max="3" width="22.125" customWidth="1"/>
    <col min="4" max="4" width="9.875" customWidth="1"/>
    <col min="8" max="8" width="12.625" customWidth="1"/>
    <col min="9" max="9" width="2.125" customWidth="1"/>
    <col min="10" max="10" width="8.375" customWidth="1"/>
    <col min="11" max="16" width="3.5" customWidth="1"/>
    <col min="17" max="17" width="5" customWidth="1"/>
    <col min="18" max="18" width="7.5" customWidth="1"/>
  </cols>
  <sheetData>
    <row r="1" spans="1:18" ht="24">
      <c r="A1" s="201" t="str">
        <f>①基本情報!A1</f>
        <v>教育・保育給付に係る加算等確認表（小規模保育事業A型)</v>
      </c>
      <c r="B1" s="201"/>
      <c r="C1" s="201"/>
      <c r="D1" s="201"/>
      <c r="E1" s="201"/>
      <c r="F1" s="201"/>
      <c r="G1" s="201"/>
      <c r="H1" s="8"/>
    </row>
    <row r="2" spans="1:18" ht="9" customHeight="1">
      <c r="A2" s="7"/>
      <c r="B2" s="8"/>
      <c r="C2" s="8"/>
      <c r="D2" s="8"/>
      <c r="E2" s="8"/>
      <c r="F2" s="8"/>
      <c r="G2" s="8"/>
      <c r="H2" s="172">
        <f>改修履歴!A1</f>
        <v>0.99</v>
      </c>
    </row>
    <row r="3" spans="1:18" ht="19.5" thickBot="1">
      <c r="A3" s="3" t="s">
        <v>25</v>
      </c>
      <c r="G3" s="202" t="s">
        <v>178</v>
      </c>
      <c r="H3" s="202"/>
    </row>
    <row r="4" spans="1:18" ht="19.5" thickBot="1">
      <c r="A4" s="203" t="str">
        <f>①基本情報!A7</f>
        <v>記載例小規模保育園</v>
      </c>
      <c r="B4" s="204"/>
      <c r="C4" s="205"/>
      <c r="D4" s="107"/>
      <c r="G4" s="199">
        <f>①基本情報!A4</f>
        <v>44652</v>
      </c>
      <c r="H4" s="200"/>
    </row>
    <row r="5" spans="1:18" ht="8.25" customHeight="1"/>
    <row r="6" spans="1:18">
      <c r="G6" s="9" t="s">
        <v>18</v>
      </c>
      <c r="H6" s="16">
        <v>44652</v>
      </c>
    </row>
    <row r="7" spans="1:18" ht="26.25" thickBot="1">
      <c r="A7" s="5" t="s">
        <v>11</v>
      </c>
      <c r="B7" s="129" t="s">
        <v>17</v>
      </c>
      <c r="C7" s="1" t="s">
        <v>12</v>
      </c>
      <c r="D7" s="129" t="s">
        <v>13</v>
      </c>
      <c r="E7" s="1" t="s">
        <v>14</v>
      </c>
      <c r="F7" s="1" t="s">
        <v>15</v>
      </c>
      <c r="G7" s="124" t="s">
        <v>140</v>
      </c>
      <c r="H7" s="1" t="s">
        <v>16</v>
      </c>
    </row>
    <row r="8" spans="1:18" ht="12" customHeight="1" thickBot="1">
      <c r="A8" s="5">
        <v>1</v>
      </c>
      <c r="B8" s="11">
        <f>IF(D8="","",(DATEDIF(D8,$H$6,"Y")))</f>
        <v>0</v>
      </c>
      <c r="C8" s="13" t="s">
        <v>231</v>
      </c>
      <c r="D8" s="14">
        <v>44413</v>
      </c>
      <c r="E8" s="13" t="s">
        <v>106</v>
      </c>
      <c r="F8" s="13" t="s">
        <v>43</v>
      </c>
      <c r="G8" s="130"/>
      <c r="H8" s="15"/>
      <c r="J8" s="24"/>
      <c r="K8" s="24">
        <v>0</v>
      </c>
      <c r="L8" s="24">
        <v>1</v>
      </c>
      <c r="M8" s="24">
        <v>2</v>
      </c>
      <c r="N8" s="24">
        <v>3</v>
      </c>
      <c r="O8" s="24">
        <v>4</v>
      </c>
      <c r="P8" s="25">
        <v>5</v>
      </c>
      <c r="Q8" s="26" t="s">
        <v>3</v>
      </c>
      <c r="R8" s="37"/>
    </row>
    <row r="9" spans="1:18" ht="12" customHeight="1">
      <c r="A9" s="5">
        <v>2</v>
      </c>
      <c r="B9" s="11">
        <f t="shared" ref="B9:B47" si="0">IF(D9="","",(DATEDIF(D9,$H$6,"Y")))</f>
        <v>0</v>
      </c>
      <c r="C9" s="13" t="s">
        <v>231</v>
      </c>
      <c r="D9" s="14">
        <v>44414</v>
      </c>
      <c r="E9" s="13" t="s">
        <v>106</v>
      </c>
      <c r="F9" s="13" t="s">
        <v>232</v>
      </c>
      <c r="G9" s="130"/>
      <c r="H9" s="15"/>
      <c r="J9" s="24" t="s">
        <v>107</v>
      </c>
      <c r="K9" s="27"/>
      <c r="L9" s="27"/>
      <c r="M9" s="27">
        <f>COUNTIFS($B$8:$B$47,M$8,$E$8:$E$47,$J9)</f>
        <v>0</v>
      </c>
      <c r="N9" s="30">
        <f>COUNTIFS($B$8:$B$47,N$8,$E$8:$E$47,$J9)</f>
        <v>0</v>
      </c>
      <c r="O9" s="30">
        <f>COUNTIFS($B$8:$B$47,O$8,$E$8:$E$47,$J9)</f>
        <v>0</v>
      </c>
      <c r="P9" s="30">
        <f>COUNTIFS($B$8:$B$47,P$8,$E$8:$E$47,$J9)</f>
        <v>0</v>
      </c>
      <c r="Q9" s="28">
        <f>SUM(K9:P9)</f>
        <v>0</v>
      </c>
      <c r="R9" s="206">
        <f>(SUM(Q9:Q10)/SUM(①基本情報!E17))</f>
        <v>0.89473684210526316</v>
      </c>
    </row>
    <row r="10" spans="1:18" ht="12" customHeight="1" thickBot="1">
      <c r="A10" s="5">
        <v>3</v>
      </c>
      <c r="B10" s="11">
        <f t="shared" si="0"/>
        <v>1</v>
      </c>
      <c r="C10" s="13" t="s">
        <v>231</v>
      </c>
      <c r="D10" s="14">
        <v>44019</v>
      </c>
      <c r="E10" s="13" t="s">
        <v>106</v>
      </c>
      <c r="F10" s="13" t="s">
        <v>43</v>
      </c>
      <c r="G10" s="130"/>
      <c r="H10" s="15"/>
      <c r="J10" s="29" t="s">
        <v>108</v>
      </c>
      <c r="K10" s="27">
        <f>COUNTIFS($B$8:$B$47,K$8,$E$8:$E$47,$J10)</f>
        <v>2</v>
      </c>
      <c r="L10" s="27">
        <f>COUNTIFS($B$8:$B$47,L$8,$E$8:$E$47,$J10)</f>
        <v>7</v>
      </c>
      <c r="M10" s="27">
        <f>COUNTIFS($B$8:$B$47,M$8,$E$8:$E$47,$J10)</f>
        <v>8</v>
      </c>
      <c r="N10" s="30"/>
      <c r="O10" s="30"/>
      <c r="P10" s="31"/>
      <c r="Q10" s="32">
        <f t="shared" ref="Q10:Q11" si="1">SUM(K10:P10)</f>
        <v>17</v>
      </c>
      <c r="R10" s="207"/>
    </row>
    <row r="11" spans="1:18" ht="12" customHeight="1" thickBot="1">
      <c r="A11" s="5">
        <v>4</v>
      </c>
      <c r="B11" s="11">
        <f t="shared" si="0"/>
        <v>1</v>
      </c>
      <c r="C11" s="13" t="s">
        <v>231</v>
      </c>
      <c r="D11" s="14">
        <v>44020</v>
      </c>
      <c r="E11" s="13" t="s">
        <v>106</v>
      </c>
      <c r="F11" s="13" t="s">
        <v>43</v>
      </c>
      <c r="G11" s="130"/>
      <c r="H11" s="15"/>
      <c r="J11" s="33" t="s">
        <v>3</v>
      </c>
      <c r="K11" s="34">
        <f t="shared" ref="K11:P11" si="2">SUM(K9:K10)</f>
        <v>2</v>
      </c>
      <c r="L11" s="34">
        <f t="shared" si="2"/>
        <v>7</v>
      </c>
      <c r="M11" s="34">
        <f t="shared" si="2"/>
        <v>8</v>
      </c>
      <c r="N11" s="34">
        <f t="shared" si="2"/>
        <v>0</v>
      </c>
      <c r="O11" s="34">
        <f t="shared" si="2"/>
        <v>0</v>
      </c>
      <c r="P11" s="35">
        <f t="shared" si="2"/>
        <v>0</v>
      </c>
      <c r="Q11" s="36">
        <f t="shared" si="1"/>
        <v>17</v>
      </c>
      <c r="R11" s="37"/>
    </row>
    <row r="12" spans="1:18" ht="12" customHeight="1">
      <c r="A12" s="5">
        <v>5</v>
      </c>
      <c r="B12" s="11">
        <f t="shared" si="0"/>
        <v>1</v>
      </c>
      <c r="C12" s="13" t="s">
        <v>231</v>
      </c>
      <c r="D12" s="14">
        <v>44021</v>
      </c>
      <c r="E12" s="13" t="s">
        <v>106</v>
      </c>
      <c r="F12" s="13" t="s">
        <v>43</v>
      </c>
      <c r="G12" s="130"/>
      <c r="H12" s="15"/>
    </row>
    <row r="13" spans="1:18" ht="12" customHeight="1" thickBot="1">
      <c r="A13" s="5">
        <v>6</v>
      </c>
      <c r="B13" s="11">
        <f t="shared" si="0"/>
        <v>1</v>
      </c>
      <c r="C13" s="13" t="s">
        <v>231</v>
      </c>
      <c r="D13" s="14">
        <v>44022</v>
      </c>
      <c r="E13" s="13" t="s">
        <v>106</v>
      </c>
      <c r="F13" s="13" t="s">
        <v>43</v>
      </c>
      <c r="G13" s="130"/>
      <c r="H13" s="15"/>
      <c r="J13" s="133" t="s">
        <v>166</v>
      </c>
    </row>
    <row r="14" spans="1:18" ht="12" customHeight="1" thickBot="1">
      <c r="A14" s="5">
        <v>7</v>
      </c>
      <c r="B14" s="11">
        <f t="shared" si="0"/>
        <v>1</v>
      </c>
      <c r="C14" s="13" t="s">
        <v>231</v>
      </c>
      <c r="D14" s="14">
        <v>44023</v>
      </c>
      <c r="E14" s="13" t="s">
        <v>106</v>
      </c>
      <c r="F14" s="13" t="s">
        <v>43</v>
      </c>
      <c r="G14" s="130"/>
      <c r="H14" s="15"/>
      <c r="J14" s="24"/>
      <c r="K14" s="24">
        <v>0</v>
      </c>
      <c r="L14" s="24">
        <v>1</v>
      </c>
      <c r="M14" s="24">
        <v>2</v>
      </c>
      <c r="N14" s="24">
        <v>3</v>
      </c>
      <c r="O14" s="24">
        <v>4</v>
      </c>
      <c r="P14" s="25">
        <v>5</v>
      </c>
      <c r="Q14" s="26" t="s">
        <v>3</v>
      </c>
    </row>
    <row r="15" spans="1:18" ht="12" customHeight="1" thickBot="1">
      <c r="A15" s="5">
        <v>8</v>
      </c>
      <c r="B15" s="11">
        <f t="shared" si="0"/>
        <v>1</v>
      </c>
      <c r="C15" s="13" t="s">
        <v>231</v>
      </c>
      <c r="D15" s="14">
        <v>44024</v>
      </c>
      <c r="E15" s="13" t="s">
        <v>106</v>
      </c>
      <c r="F15" s="13" t="s">
        <v>43</v>
      </c>
      <c r="G15" s="130" t="s">
        <v>233</v>
      </c>
      <c r="H15" s="15"/>
      <c r="J15" s="33" t="s">
        <v>3</v>
      </c>
      <c r="K15" s="34">
        <f>COUNTIFS($B$8:$B$47,K14,$G$8:$G$47,"加算対象者")</f>
        <v>0</v>
      </c>
      <c r="L15" s="34">
        <f t="shared" ref="L15:P15" si="3">COUNTIFS($B$8:$B$47,L14,$G$8:$G$47,"加算対象者")</f>
        <v>1</v>
      </c>
      <c r="M15" s="34">
        <f t="shared" si="3"/>
        <v>1</v>
      </c>
      <c r="N15" s="34">
        <f t="shared" si="3"/>
        <v>0</v>
      </c>
      <c r="O15" s="34">
        <f t="shared" si="3"/>
        <v>0</v>
      </c>
      <c r="P15" s="35">
        <f t="shared" si="3"/>
        <v>0</v>
      </c>
      <c r="Q15" s="36">
        <f t="shared" ref="Q15" si="4">SUM(K15:P15)</f>
        <v>2</v>
      </c>
    </row>
    <row r="16" spans="1:18" ht="12" customHeight="1">
      <c r="A16" s="5">
        <v>9</v>
      </c>
      <c r="B16" s="11">
        <f t="shared" si="0"/>
        <v>1</v>
      </c>
      <c r="C16" s="13" t="s">
        <v>231</v>
      </c>
      <c r="D16" s="14">
        <v>44025</v>
      </c>
      <c r="E16" s="13" t="s">
        <v>106</v>
      </c>
      <c r="F16" s="13" t="s">
        <v>232</v>
      </c>
      <c r="G16" s="130"/>
      <c r="H16" s="15"/>
    </row>
    <row r="17" spans="1:17" ht="12" customHeight="1" thickBot="1">
      <c r="A17" s="5">
        <v>10</v>
      </c>
      <c r="B17" s="11">
        <f t="shared" si="0"/>
        <v>2</v>
      </c>
      <c r="C17" s="13" t="s">
        <v>231</v>
      </c>
      <c r="D17" s="14">
        <v>43630</v>
      </c>
      <c r="E17" s="13" t="s">
        <v>106</v>
      </c>
      <c r="F17" s="13" t="s">
        <v>43</v>
      </c>
      <c r="G17" s="130"/>
      <c r="H17" s="15"/>
      <c r="J17" s="133" t="s">
        <v>165</v>
      </c>
    </row>
    <row r="18" spans="1:17" ht="12" customHeight="1" thickBot="1">
      <c r="A18" s="5">
        <v>11</v>
      </c>
      <c r="B18" s="11">
        <f t="shared" si="0"/>
        <v>2</v>
      </c>
      <c r="C18" s="13" t="s">
        <v>231</v>
      </c>
      <c r="D18" s="14">
        <v>43631</v>
      </c>
      <c r="E18" s="13" t="s">
        <v>106</v>
      </c>
      <c r="F18" s="13" t="s">
        <v>43</v>
      </c>
      <c r="G18" s="130" t="s">
        <v>233</v>
      </c>
      <c r="H18" s="15"/>
      <c r="J18" s="24"/>
      <c r="K18" s="24">
        <v>0</v>
      </c>
      <c r="L18" s="24">
        <v>1</v>
      </c>
      <c r="M18" s="24">
        <v>2</v>
      </c>
      <c r="N18" s="24">
        <v>3</v>
      </c>
      <c r="O18" s="24">
        <v>4</v>
      </c>
      <c r="P18" s="25">
        <v>5</v>
      </c>
      <c r="Q18" s="26" t="s">
        <v>3</v>
      </c>
    </row>
    <row r="19" spans="1:17" ht="12" customHeight="1" thickBot="1">
      <c r="A19" s="5">
        <v>12</v>
      </c>
      <c r="B19" s="11">
        <f t="shared" si="0"/>
        <v>2</v>
      </c>
      <c r="C19" s="13" t="s">
        <v>231</v>
      </c>
      <c r="D19" s="14">
        <v>43632</v>
      </c>
      <c r="E19" s="13" t="s">
        <v>106</v>
      </c>
      <c r="F19" s="13" t="s">
        <v>43</v>
      </c>
      <c r="G19" s="130"/>
      <c r="H19" s="15"/>
      <c r="J19" s="33" t="s">
        <v>3</v>
      </c>
      <c r="K19" s="34">
        <f>K11-K15</f>
        <v>2</v>
      </c>
      <c r="L19" s="34">
        <f t="shared" ref="L19:P19" si="5">L11-L15</f>
        <v>6</v>
      </c>
      <c r="M19" s="34">
        <f t="shared" si="5"/>
        <v>7</v>
      </c>
      <c r="N19" s="34">
        <f t="shared" si="5"/>
        <v>0</v>
      </c>
      <c r="O19" s="34">
        <f t="shared" si="5"/>
        <v>0</v>
      </c>
      <c r="P19" s="35">
        <f t="shared" si="5"/>
        <v>0</v>
      </c>
      <c r="Q19" s="36">
        <f t="shared" ref="Q19" si="6">SUM(K19:P19)</f>
        <v>15</v>
      </c>
    </row>
    <row r="20" spans="1:17" ht="12" customHeight="1">
      <c r="A20" s="5">
        <v>13</v>
      </c>
      <c r="B20" s="11">
        <f t="shared" si="0"/>
        <v>2</v>
      </c>
      <c r="C20" s="13" t="s">
        <v>231</v>
      </c>
      <c r="D20" s="14">
        <v>43633</v>
      </c>
      <c r="E20" s="13" t="s">
        <v>106</v>
      </c>
      <c r="F20" s="13" t="s">
        <v>43</v>
      </c>
      <c r="G20" s="130"/>
      <c r="H20" s="15"/>
    </row>
    <row r="21" spans="1:17" ht="12" customHeight="1">
      <c r="A21" s="5">
        <v>14</v>
      </c>
      <c r="B21" s="11">
        <f t="shared" si="0"/>
        <v>2</v>
      </c>
      <c r="C21" s="13" t="s">
        <v>231</v>
      </c>
      <c r="D21" s="14">
        <v>43634</v>
      </c>
      <c r="E21" s="13" t="s">
        <v>106</v>
      </c>
      <c r="F21" s="13" t="s">
        <v>43</v>
      </c>
      <c r="G21" s="130"/>
      <c r="H21" s="15"/>
    </row>
    <row r="22" spans="1:17" ht="12" customHeight="1">
      <c r="A22" s="5">
        <v>15</v>
      </c>
      <c r="B22" s="11">
        <f t="shared" si="0"/>
        <v>2</v>
      </c>
      <c r="C22" s="13" t="s">
        <v>231</v>
      </c>
      <c r="D22" s="14">
        <v>43635</v>
      </c>
      <c r="E22" s="13" t="s">
        <v>106</v>
      </c>
      <c r="F22" s="13" t="s">
        <v>43</v>
      </c>
      <c r="G22" s="130"/>
      <c r="H22" s="15"/>
    </row>
    <row r="23" spans="1:17" ht="12" customHeight="1">
      <c r="A23" s="5">
        <v>16</v>
      </c>
      <c r="B23" s="11">
        <f t="shared" si="0"/>
        <v>2</v>
      </c>
      <c r="C23" s="13" t="s">
        <v>231</v>
      </c>
      <c r="D23" s="14">
        <v>43636</v>
      </c>
      <c r="E23" s="13" t="s">
        <v>106</v>
      </c>
      <c r="F23" s="13" t="s">
        <v>232</v>
      </c>
      <c r="G23" s="130"/>
      <c r="H23" s="15"/>
    </row>
    <row r="24" spans="1:17" ht="12" customHeight="1">
      <c r="A24" s="5">
        <v>17</v>
      </c>
      <c r="B24" s="11">
        <f t="shared" si="0"/>
        <v>2</v>
      </c>
      <c r="C24" s="13" t="s">
        <v>231</v>
      </c>
      <c r="D24" s="14">
        <v>43637</v>
      </c>
      <c r="E24" s="13" t="s">
        <v>106</v>
      </c>
      <c r="F24" s="13" t="s">
        <v>232</v>
      </c>
      <c r="G24" s="130"/>
      <c r="H24" s="15"/>
    </row>
    <row r="25" spans="1:17" ht="12" customHeight="1">
      <c r="A25" s="5">
        <v>18</v>
      </c>
      <c r="B25" s="11" t="str">
        <f t="shared" si="0"/>
        <v/>
      </c>
      <c r="C25" s="13"/>
      <c r="D25" s="14"/>
      <c r="E25" s="13"/>
      <c r="F25" s="13"/>
      <c r="G25" s="130"/>
      <c r="H25" s="15"/>
    </row>
    <row r="26" spans="1:17" ht="12" customHeight="1">
      <c r="A26" s="5">
        <v>19</v>
      </c>
      <c r="B26" s="11" t="str">
        <f t="shared" si="0"/>
        <v/>
      </c>
      <c r="C26" s="13"/>
      <c r="D26" s="14"/>
      <c r="E26" s="13"/>
      <c r="F26" s="13"/>
      <c r="G26" s="130"/>
      <c r="H26" s="15"/>
    </row>
    <row r="27" spans="1:17" ht="12" customHeight="1">
      <c r="A27" s="5">
        <v>20</v>
      </c>
      <c r="B27" s="11" t="str">
        <f t="shared" si="0"/>
        <v/>
      </c>
      <c r="C27" s="13"/>
      <c r="D27" s="14"/>
      <c r="E27" s="13"/>
      <c r="F27" s="13"/>
      <c r="G27" s="130"/>
      <c r="H27" s="15"/>
    </row>
    <row r="28" spans="1:17" ht="12" customHeight="1">
      <c r="A28" s="5">
        <v>21</v>
      </c>
      <c r="B28" s="11" t="str">
        <f t="shared" si="0"/>
        <v/>
      </c>
      <c r="C28" s="13"/>
      <c r="D28" s="14"/>
      <c r="E28" s="13"/>
      <c r="F28" s="13"/>
      <c r="G28" s="130"/>
      <c r="H28" s="15"/>
    </row>
    <row r="29" spans="1:17" ht="12" customHeight="1">
      <c r="A29" s="5">
        <v>22</v>
      </c>
      <c r="B29" s="11" t="str">
        <f t="shared" si="0"/>
        <v/>
      </c>
      <c r="C29" s="13"/>
      <c r="D29" s="14"/>
      <c r="E29" s="13"/>
      <c r="F29" s="13"/>
      <c r="G29" s="130"/>
      <c r="H29" s="15"/>
    </row>
    <row r="30" spans="1:17" ht="12" customHeight="1">
      <c r="A30" s="5">
        <v>23</v>
      </c>
      <c r="B30" s="11" t="str">
        <f t="shared" si="0"/>
        <v/>
      </c>
      <c r="C30" s="13"/>
      <c r="D30" s="14"/>
      <c r="E30" s="13"/>
      <c r="F30" s="13"/>
      <c r="G30" s="130"/>
      <c r="H30" s="15"/>
    </row>
    <row r="31" spans="1:17" ht="12" customHeight="1">
      <c r="A31" s="5">
        <v>24</v>
      </c>
      <c r="B31" s="11" t="str">
        <f t="shared" si="0"/>
        <v/>
      </c>
      <c r="C31" s="13"/>
      <c r="D31" s="14"/>
      <c r="E31" s="13"/>
      <c r="F31" s="13"/>
      <c r="G31" s="130"/>
      <c r="H31" s="15"/>
    </row>
    <row r="32" spans="1:17" ht="12" customHeight="1">
      <c r="A32" s="5">
        <v>25</v>
      </c>
      <c r="B32" s="11" t="str">
        <f t="shared" si="0"/>
        <v/>
      </c>
      <c r="C32" s="13"/>
      <c r="D32" s="14"/>
      <c r="E32" s="13"/>
      <c r="F32" s="13"/>
      <c r="G32" s="130"/>
      <c r="H32" s="15"/>
    </row>
    <row r="33" spans="1:8" ht="12" customHeight="1">
      <c r="A33" s="5">
        <v>26</v>
      </c>
      <c r="B33" s="11" t="str">
        <f t="shared" si="0"/>
        <v/>
      </c>
      <c r="C33" s="13"/>
      <c r="D33" s="14"/>
      <c r="E33" s="13"/>
      <c r="F33" s="13"/>
      <c r="G33" s="130"/>
      <c r="H33" s="15"/>
    </row>
    <row r="34" spans="1:8" ht="12" customHeight="1">
      <c r="A34" s="5">
        <v>27</v>
      </c>
      <c r="B34" s="11" t="str">
        <f t="shared" si="0"/>
        <v/>
      </c>
      <c r="C34" s="13"/>
      <c r="D34" s="14"/>
      <c r="E34" s="13"/>
      <c r="F34" s="13"/>
      <c r="G34" s="130"/>
      <c r="H34" s="15"/>
    </row>
    <row r="35" spans="1:8" ht="12" customHeight="1">
      <c r="A35" s="5">
        <v>28</v>
      </c>
      <c r="B35" s="11" t="str">
        <f t="shared" si="0"/>
        <v/>
      </c>
      <c r="C35" s="13"/>
      <c r="D35" s="14"/>
      <c r="E35" s="13"/>
      <c r="F35" s="13"/>
      <c r="G35" s="130"/>
      <c r="H35" s="15"/>
    </row>
    <row r="36" spans="1:8" ht="12" customHeight="1">
      <c r="A36" s="5">
        <v>29</v>
      </c>
      <c r="B36" s="11" t="str">
        <f t="shared" si="0"/>
        <v/>
      </c>
      <c r="C36" s="13"/>
      <c r="D36" s="14"/>
      <c r="E36" s="13"/>
      <c r="F36" s="13"/>
      <c r="G36" s="130"/>
      <c r="H36" s="15"/>
    </row>
    <row r="37" spans="1:8" ht="12" customHeight="1">
      <c r="A37" s="5">
        <v>30</v>
      </c>
      <c r="B37" s="11" t="str">
        <f t="shared" si="0"/>
        <v/>
      </c>
      <c r="C37" s="13"/>
      <c r="D37" s="14"/>
      <c r="E37" s="13"/>
      <c r="F37" s="13"/>
      <c r="G37" s="130"/>
      <c r="H37" s="15"/>
    </row>
    <row r="38" spans="1:8" ht="12" hidden="1" customHeight="1">
      <c r="A38" s="5">
        <v>31</v>
      </c>
      <c r="B38" s="11" t="str">
        <f t="shared" si="0"/>
        <v/>
      </c>
      <c r="C38" s="13"/>
      <c r="D38" s="14"/>
      <c r="E38" s="13"/>
      <c r="F38" s="13"/>
      <c r="G38" s="130"/>
      <c r="H38" s="15"/>
    </row>
    <row r="39" spans="1:8" ht="12" hidden="1" customHeight="1">
      <c r="A39" s="5">
        <v>32</v>
      </c>
      <c r="B39" s="11" t="str">
        <f t="shared" si="0"/>
        <v/>
      </c>
      <c r="C39" s="13"/>
      <c r="D39" s="14"/>
      <c r="E39" s="13"/>
      <c r="F39" s="13"/>
      <c r="G39" s="130"/>
      <c r="H39" s="15"/>
    </row>
    <row r="40" spans="1:8" ht="12" hidden="1" customHeight="1">
      <c r="A40" s="5">
        <v>33</v>
      </c>
      <c r="B40" s="11" t="str">
        <f t="shared" si="0"/>
        <v/>
      </c>
      <c r="C40" s="13"/>
      <c r="D40" s="14"/>
      <c r="E40" s="13"/>
      <c r="F40" s="13"/>
      <c r="G40" s="130"/>
      <c r="H40" s="15"/>
    </row>
    <row r="41" spans="1:8" ht="12" hidden="1" customHeight="1">
      <c r="A41" s="5">
        <v>34</v>
      </c>
      <c r="B41" s="11" t="str">
        <f t="shared" si="0"/>
        <v/>
      </c>
      <c r="C41" s="13"/>
      <c r="D41" s="14"/>
      <c r="E41" s="13"/>
      <c r="F41" s="13"/>
      <c r="G41" s="130"/>
      <c r="H41" s="15"/>
    </row>
    <row r="42" spans="1:8" ht="12" hidden="1" customHeight="1">
      <c r="A42" s="5">
        <v>35</v>
      </c>
      <c r="B42" s="11" t="str">
        <f t="shared" si="0"/>
        <v/>
      </c>
      <c r="C42" s="13"/>
      <c r="D42" s="14"/>
      <c r="E42" s="13"/>
      <c r="F42" s="13"/>
      <c r="G42" s="130"/>
      <c r="H42" s="15"/>
    </row>
    <row r="43" spans="1:8" ht="12" hidden="1" customHeight="1">
      <c r="A43" s="5">
        <v>36</v>
      </c>
      <c r="B43" s="11" t="str">
        <f t="shared" si="0"/>
        <v/>
      </c>
      <c r="C43" s="13"/>
      <c r="D43" s="14"/>
      <c r="E43" s="13"/>
      <c r="F43" s="13"/>
      <c r="G43" s="130"/>
      <c r="H43" s="15"/>
    </row>
    <row r="44" spans="1:8" ht="12" hidden="1" customHeight="1">
      <c r="A44" s="5">
        <v>37</v>
      </c>
      <c r="B44" s="11" t="str">
        <f t="shared" si="0"/>
        <v/>
      </c>
      <c r="C44" s="13"/>
      <c r="D44" s="14"/>
      <c r="E44" s="13"/>
      <c r="F44" s="13"/>
      <c r="G44" s="130"/>
      <c r="H44" s="15"/>
    </row>
    <row r="45" spans="1:8" ht="12" hidden="1" customHeight="1">
      <c r="A45" s="5">
        <v>38</v>
      </c>
      <c r="B45" s="11" t="str">
        <f t="shared" si="0"/>
        <v/>
      </c>
      <c r="C45" s="13"/>
      <c r="D45" s="14"/>
      <c r="E45" s="13"/>
      <c r="F45" s="13"/>
      <c r="G45" s="130"/>
      <c r="H45" s="15"/>
    </row>
    <row r="46" spans="1:8" ht="12" hidden="1" customHeight="1">
      <c r="A46" s="5">
        <v>39</v>
      </c>
      <c r="B46" s="11" t="str">
        <f t="shared" si="0"/>
        <v/>
      </c>
      <c r="C46" s="13"/>
      <c r="D46" s="14"/>
      <c r="E46" s="13"/>
      <c r="F46" s="13"/>
      <c r="G46" s="130"/>
      <c r="H46" s="15"/>
    </row>
    <row r="47" spans="1:8" ht="12" hidden="1" customHeight="1">
      <c r="A47" s="5">
        <v>40</v>
      </c>
      <c r="B47" s="11" t="str">
        <f t="shared" si="0"/>
        <v/>
      </c>
      <c r="C47" s="13"/>
      <c r="D47" s="14"/>
      <c r="E47" s="13"/>
      <c r="F47" s="13"/>
      <c r="G47" s="130"/>
      <c r="H47" s="15"/>
    </row>
  </sheetData>
  <mergeCells count="5">
    <mergeCell ref="G4:H4"/>
    <mergeCell ref="A1:G1"/>
    <mergeCell ref="G3:H3"/>
    <mergeCell ref="A4:C4"/>
    <mergeCell ref="R9:R10"/>
  </mergeCells>
  <phoneticPr fontId="1"/>
  <conditionalFormatting sqref="G8:G47">
    <cfRule type="expression" dxfId="12" priority="10">
      <formula>$E8="１号認定"</formula>
    </cfRule>
  </conditionalFormatting>
  <conditionalFormatting sqref="B28:H47 G8:H27 B8 D8:E8 B9:E27">
    <cfRule type="expression" dxfId="11" priority="7">
      <formula>$E8="３号認定"</formula>
    </cfRule>
    <cfRule type="expression" dxfId="10" priority="8">
      <formula>$E8="２号認定"</formula>
    </cfRule>
  </conditionalFormatting>
  <conditionalFormatting sqref="B28:F47 B8 D8:E8 B9:E27">
    <cfRule type="expression" dxfId="9" priority="9">
      <formula>$E8="１号認定"</formula>
    </cfRule>
  </conditionalFormatting>
  <conditionalFormatting sqref="F8:F27">
    <cfRule type="expression" dxfId="8" priority="6">
      <formula>$E8="１号認定"</formula>
    </cfRule>
  </conditionalFormatting>
  <conditionalFormatting sqref="F8:F27">
    <cfRule type="expression" dxfId="7" priority="4">
      <formula>$E8="３号認定"</formula>
    </cfRule>
    <cfRule type="expression" dxfId="6" priority="5">
      <formula>$E8="２号認定"</formula>
    </cfRule>
  </conditionalFormatting>
  <conditionalFormatting sqref="C8">
    <cfRule type="expression" dxfId="5" priority="1">
      <formula>$E8="３号認定"</formula>
    </cfRule>
    <cfRule type="expression" dxfId="4" priority="2">
      <formula>$E8="２号認定"</formula>
    </cfRule>
  </conditionalFormatting>
  <conditionalFormatting sqref="C8">
    <cfRule type="expression" dxfId="3" priority="3">
      <formula>$E8="１号認定"</formula>
    </cfRule>
  </conditionalFormatting>
  <dataValidations count="3">
    <dataValidation type="list" allowBlank="1" showInputMessage="1" showErrorMessage="1" sqref="F8:F27">
      <formula1>"標準時間,短時間"</formula1>
    </dataValidation>
    <dataValidation type="list" allowBlank="1" showInputMessage="1" showErrorMessage="1" sqref="F28:F47 E8:E47">
      <formula1>"１号認定,２号認定,３号認定"</formula1>
    </dataValidation>
    <dataValidation type="list" allowBlank="1" showInputMessage="1" showErrorMessage="1" sqref="G8:G47">
      <formula1>"加算対象者"</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A38"/>
  <sheetViews>
    <sheetView view="pageBreakPreview" zoomScale="115" zoomScaleNormal="100" zoomScaleSheetLayoutView="115" workbookViewId="0">
      <selection activeCell="E5" sqref="E5"/>
    </sheetView>
  </sheetViews>
  <sheetFormatPr defaultRowHeight="18.75"/>
  <cols>
    <col min="1" max="1" width="2.5" customWidth="1"/>
    <col min="2" max="2" width="15.25" customWidth="1"/>
    <col min="3" max="3" width="7.125" customWidth="1"/>
    <col min="4" max="4" width="16.25" customWidth="1"/>
    <col min="5" max="5" width="17.125" customWidth="1"/>
    <col min="6" max="7" width="3" customWidth="1"/>
    <col min="8" max="8" width="5.5" customWidth="1"/>
    <col min="9" max="11" width="4.125" customWidth="1"/>
    <col min="12" max="12" width="7.25" customWidth="1"/>
    <col min="13" max="13" width="12.25" bestFit="1" customWidth="1"/>
    <col min="15" max="18" width="3" customWidth="1"/>
    <col min="20" max="20" width="9" style="4"/>
    <col min="21" max="21" width="10" customWidth="1"/>
    <col min="22" max="22" width="14" customWidth="1"/>
    <col min="23" max="25" width="5.125" customWidth="1"/>
  </cols>
  <sheetData>
    <row r="1" spans="1:27" ht="24">
      <c r="A1" s="208" t="str">
        <f>①基本情報!A1</f>
        <v>教育・保育給付に係る加算等確認表（小規模保育事業A型)</v>
      </c>
      <c r="B1" s="208"/>
      <c r="C1" s="208"/>
      <c r="D1" s="208"/>
      <c r="E1" s="208"/>
      <c r="F1" s="208"/>
      <c r="G1" s="208"/>
      <c r="H1" s="208"/>
      <c r="I1" s="208"/>
      <c r="J1" s="208"/>
      <c r="K1" s="208"/>
      <c r="L1" s="208"/>
      <c r="M1" s="43"/>
      <c r="N1" s="43"/>
      <c r="O1" s="43"/>
      <c r="P1" s="77"/>
      <c r="Q1" s="77"/>
      <c r="R1" s="77"/>
      <c r="S1" s="43"/>
    </row>
    <row r="2" spans="1:27">
      <c r="L2" s="173">
        <f>改修履歴!A1</f>
        <v>0.99</v>
      </c>
      <c r="T2" s="4" t="s">
        <v>28</v>
      </c>
    </row>
    <row r="3" spans="1:27" ht="19.5" thickBot="1">
      <c r="A3" s="3" t="s">
        <v>25</v>
      </c>
      <c r="I3" t="s">
        <v>179</v>
      </c>
      <c r="T3" s="6" t="s">
        <v>27</v>
      </c>
    </row>
    <row r="4" spans="1:27" ht="19.5" thickBot="1">
      <c r="A4" s="203" t="str">
        <f>①基本情報!A7</f>
        <v>記載例小規模保育園</v>
      </c>
      <c r="B4" s="204"/>
      <c r="C4" s="204"/>
      <c r="D4" s="205"/>
      <c r="I4" s="199">
        <f>①基本情報!A4</f>
        <v>44652</v>
      </c>
      <c r="J4" s="209"/>
      <c r="K4" s="209"/>
      <c r="L4" s="200"/>
      <c r="M4" s="75"/>
      <c r="N4" s="75"/>
      <c r="O4" s="75"/>
      <c r="P4" s="75"/>
      <c r="Q4" s="75"/>
      <c r="R4" s="75"/>
      <c r="S4" s="75"/>
    </row>
    <row r="5" spans="1:27" ht="6" customHeight="1">
      <c r="A5" s="176"/>
      <c r="B5" s="176"/>
      <c r="C5" s="176"/>
      <c r="D5" s="176"/>
      <c r="E5" s="177"/>
      <c r="F5" s="177"/>
      <c r="G5" s="177"/>
      <c r="H5" s="177"/>
      <c r="I5" s="176"/>
      <c r="J5" s="176"/>
      <c r="K5" s="176"/>
      <c r="L5" s="176"/>
      <c r="M5" s="75"/>
      <c r="N5" s="75"/>
      <c r="O5" s="75"/>
      <c r="P5" s="75"/>
      <c r="Q5" s="75"/>
      <c r="R5" s="75"/>
      <c r="S5" s="75"/>
    </row>
    <row r="6" spans="1:27" ht="33">
      <c r="A6" s="176"/>
      <c r="B6" s="178" t="s">
        <v>216</v>
      </c>
      <c r="C6" s="179">
        <f>$V$31+$V$32</f>
        <v>16</v>
      </c>
      <c r="D6" s="214" t="str">
        <f>"(内訳：常勤"&amp;$V$31&amp;"人、非常勤"&amp;$V$32&amp;"人）"</f>
        <v>(内訳：常勤3人、非常勤13人）</v>
      </c>
      <c r="E6" s="215"/>
      <c r="F6" s="216" t="s">
        <v>217</v>
      </c>
      <c r="G6" s="217"/>
      <c r="H6" s="217"/>
      <c r="I6" s="217"/>
      <c r="J6" s="221">
        <f>$Y$32</f>
        <v>9.6</v>
      </c>
      <c r="K6" s="222"/>
      <c r="L6" s="176"/>
      <c r="M6" s="75"/>
      <c r="N6" s="75"/>
      <c r="O6" s="75"/>
      <c r="P6" s="75"/>
      <c r="Q6" s="75"/>
      <c r="R6" s="75"/>
      <c r="S6" s="75"/>
    </row>
    <row r="7" spans="1:27" ht="33">
      <c r="A7" s="176"/>
      <c r="B7" s="180" t="s">
        <v>218</v>
      </c>
      <c r="C7" s="181">
        <f>$V$28+$V$29</f>
        <v>8</v>
      </c>
      <c r="D7" s="218" t="str">
        <f>"(内訳：常勤"&amp;$V$28&amp;"人、非常勤"&amp;$V$29&amp;"人）"</f>
        <v>(内訳：常勤2人、非常勤6人）</v>
      </c>
      <c r="E7" s="219"/>
      <c r="F7" s="220" t="s">
        <v>219</v>
      </c>
      <c r="G7" s="217"/>
      <c r="H7" s="217"/>
      <c r="I7" s="217"/>
      <c r="J7" s="221">
        <f>$Y$29</f>
        <v>6</v>
      </c>
      <c r="K7" s="222"/>
      <c r="L7" s="176"/>
      <c r="M7" s="184"/>
      <c r="N7" s="75"/>
      <c r="O7" s="75"/>
      <c r="P7" s="75"/>
      <c r="Q7" s="75"/>
      <c r="R7" s="75"/>
      <c r="S7" s="75"/>
    </row>
    <row r="8" spans="1:27" ht="10.5" customHeight="1">
      <c r="T8" s="38" t="s">
        <v>57</v>
      </c>
      <c r="U8" s="46">
        <f>①基本情報!A12</f>
        <v>160</v>
      </c>
    </row>
    <row r="9" spans="1:27" ht="13.5" customHeight="1">
      <c r="A9" s="212" t="s">
        <v>5</v>
      </c>
      <c r="B9" s="227" t="s">
        <v>61</v>
      </c>
      <c r="C9" s="210" t="s">
        <v>63</v>
      </c>
      <c r="D9" s="227" t="s">
        <v>64</v>
      </c>
      <c r="E9" s="210" t="s">
        <v>65</v>
      </c>
      <c r="F9" s="210" t="s">
        <v>4</v>
      </c>
      <c r="G9" s="210"/>
      <c r="H9" s="210"/>
      <c r="I9" s="211" t="s">
        <v>8</v>
      </c>
      <c r="J9" s="213" t="s">
        <v>10</v>
      </c>
      <c r="K9" s="213" t="s">
        <v>212</v>
      </c>
      <c r="L9" s="210" t="s">
        <v>9</v>
      </c>
      <c r="M9" s="210" t="s">
        <v>79</v>
      </c>
      <c r="N9" s="210"/>
      <c r="O9" s="229" t="s">
        <v>86</v>
      </c>
      <c r="P9" s="230"/>
      <c r="Q9" s="230"/>
      <c r="R9" s="231"/>
      <c r="S9" s="213" t="s">
        <v>82</v>
      </c>
    </row>
    <row r="10" spans="1:27" ht="19.5">
      <c r="A10" s="213"/>
      <c r="B10" s="228"/>
      <c r="C10" s="210"/>
      <c r="D10" s="228"/>
      <c r="E10" s="210"/>
      <c r="F10" s="47" t="s">
        <v>59</v>
      </c>
      <c r="G10" s="47" t="s">
        <v>60</v>
      </c>
      <c r="H10" s="48" t="s">
        <v>6</v>
      </c>
      <c r="I10" s="211"/>
      <c r="J10" s="213"/>
      <c r="K10" s="213"/>
      <c r="L10" s="210"/>
      <c r="M10" s="48" t="s">
        <v>80</v>
      </c>
      <c r="N10" s="48" t="s">
        <v>81</v>
      </c>
      <c r="O10" s="232" t="s">
        <v>84</v>
      </c>
      <c r="P10" s="233"/>
      <c r="Q10" s="232" t="s">
        <v>85</v>
      </c>
      <c r="R10" s="234"/>
      <c r="S10" s="213"/>
      <c r="W10" s="45" t="s">
        <v>167</v>
      </c>
      <c r="X10" s="45" t="s">
        <v>168</v>
      </c>
      <c r="Y10" s="45" t="s">
        <v>169</v>
      </c>
      <c r="Z10" s="45" t="s">
        <v>170</v>
      </c>
    </row>
    <row r="11" spans="1:27" ht="19.5" customHeight="1" thickBot="1">
      <c r="A11" s="235" t="s">
        <v>26</v>
      </c>
      <c r="B11" s="61" t="s">
        <v>70</v>
      </c>
      <c r="C11" s="56"/>
      <c r="D11" s="128" t="s">
        <v>133</v>
      </c>
      <c r="E11" s="49" t="s">
        <v>234</v>
      </c>
      <c r="F11" s="50" t="s">
        <v>56</v>
      </c>
      <c r="G11" s="150" t="s">
        <v>56</v>
      </c>
      <c r="H11" s="49"/>
      <c r="I11" s="51">
        <v>160</v>
      </c>
      <c r="J11" s="52" t="str">
        <f>IF(I11="","",IF(I11&lt;$U$8,"非常勤","常勤"))</f>
        <v>常勤</v>
      </c>
      <c r="K11" s="51"/>
      <c r="L11" s="76"/>
      <c r="M11" s="53"/>
      <c r="N11" s="53"/>
      <c r="O11" s="96"/>
      <c r="P11" s="55" t="s">
        <v>84</v>
      </c>
      <c r="Q11" s="96"/>
      <c r="R11" s="55" t="s">
        <v>85</v>
      </c>
      <c r="S11" s="53"/>
      <c r="V11" s="138" t="s">
        <v>133</v>
      </c>
      <c r="W11" s="45">
        <f>IF(E11="",0,1)</f>
        <v>1</v>
      </c>
      <c r="X11" s="45"/>
      <c r="Y11" s="45"/>
      <c r="Z11" s="45">
        <f>IF(SUM(W11:Y11)&gt;0,1,0)</f>
        <v>1</v>
      </c>
    </row>
    <row r="12" spans="1:27" ht="42.75" customHeight="1" thickBot="1">
      <c r="A12" s="238"/>
      <c r="B12" s="128" t="s">
        <v>137</v>
      </c>
      <c r="C12" s="54" t="s">
        <v>62</v>
      </c>
      <c r="D12" s="57" t="s">
        <v>66</v>
      </c>
      <c r="E12" s="49" t="s">
        <v>244</v>
      </c>
      <c r="F12" s="96"/>
      <c r="G12" s="155" t="s">
        <v>56</v>
      </c>
      <c r="H12" s="149"/>
      <c r="I12" s="51">
        <v>40</v>
      </c>
      <c r="J12" s="52" t="str">
        <f>IF(I12="","",IF(I12&lt;$U$8,"非常勤","常勤"))</f>
        <v>非常勤</v>
      </c>
      <c r="K12" s="51"/>
      <c r="L12" s="76"/>
      <c r="M12" s="53"/>
      <c r="N12" s="53"/>
      <c r="O12" s="96"/>
      <c r="P12" s="55" t="s">
        <v>84</v>
      </c>
      <c r="Q12" s="96"/>
      <c r="R12" s="55" t="s">
        <v>85</v>
      </c>
      <c r="S12" s="53"/>
      <c r="V12" s="139" t="s">
        <v>137</v>
      </c>
      <c r="W12" s="45">
        <f>IF(E12="",0,1)</f>
        <v>1</v>
      </c>
      <c r="X12" s="45"/>
      <c r="Y12" s="45"/>
      <c r="Z12" s="45">
        <f>IF(SUM(W12:Y12)&gt;0,1,0)</f>
        <v>1</v>
      </c>
    </row>
    <row r="13" spans="1:27" ht="26.25" thickBot="1">
      <c r="A13" s="238"/>
      <c r="B13" s="128" t="s">
        <v>180</v>
      </c>
      <c r="C13" s="54" t="s">
        <v>62</v>
      </c>
      <c r="D13" s="57" t="s">
        <v>66</v>
      </c>
      <c r="E13" s="49" t="s">
        <v>245</v>
      </c>
      <c r="F13" s="96"/>
      <c r="G13" s="155" t="s">
        <v>56</v>
      </c>
      <c r="H13" s="149"/>
      <c r="I13" s="51">
        <v>32</v>
      </c>
      <c r="J13" s="52" t="str">
        <f>IF(I13="","",IF(I13&lt;$U$8,"非常勤","常勤"))</f>
        <v>非常勤</v>
      </c>
      <c r="K13" s="51"/>
      <c r="L13" s="76"/>
      <c r="M13" s="53"/>
      <c r="N13" s="53"/>
      <c r="O13" s="96"/>
      <c r="P13" s="55" t="s">
        <v>84</v>
      </c>
      <c r="Q13" s="96"/>
      <c r="R13" s="55" t="s">
        <v>85</v>
      </c>
      <c r="S13" s="53"/>
      <c r="V13" s="139" t="s">
        <v>180</v>
      </c>
      <c r="W13" s="45">
        <f>IF(E13="",0,1)</f>
        <v>1</v>
      </c>
      <c r="X13" s="45"/>
      <c r="Y13" s="45"/>
      <c r="Z13" s="45">
        <f>IF(SUM(W13:Y13)&gt;0,1,0)</f>
        <v>1</v>
      </c>
      <c r="AA13" s="45">
        <f>IF(Z12+Z13=2,1,0)</f>
        <v>1</v>
      </c>
    </row>
    <row r="14" spans="1:27" ht="24.95" customHeight="1">
      <c r="A14" s="238"/>
      <c r="B14" s="128" t="s">
        <v>136</v>
      </c>
      <c r="C14" s="49" t="s">
        <v>186</v>
      </c>
      <c r="D14" s="57"/>
      <c r="E14" s="49" t="s">
        <v>246</v>
      </c>
      <c r="F14" s="50"/>
      <c r="G14" s="151"/>
      <c r="H14" s="49"/>
      <c r="I14" s="49">
        <v>80</v>
      </c>
      <c r="J14" s="54" t="str">
        <f t="shared" ref="J14" si="0">IF(I14="","",IF(I14&lt;$U$8,"非常勤","常勤"))</f>
        <v>非常勤</v>
      </c>
      <c r="K14" s="49"/>
      <c r="L14" s="76"/>
      <c r="M14" s="53"/>
      <c r="N14" s="53"/>
      <c r="O14" s="96"/>
      <c r="P14" s="55" t="s">
        <v>84</v>
      </c>
      <c r="Q14" s="96"/>
      <c r="R14" s="55" t="s">
        <v>85</v>
      </c>
      <c r="S14" s="53"/>
      <c r="V14" s="140" t="s">
        <v>136</v>
      </c>
      <c r="W14" s="45">
        <f>IF(E14="",0,1)</f>
        <v>1</v>
      </c>
      <c r="X14" s="45">
        <f>IF(C14="委託",1,0)</f>
        <v>0</v>
      </c>
      <c r="Y14" s="45">
        <f>IF(C14="外部搬入",1,0)</f>
        <v>0</v>
      </c>
      <c r="Z14" s="45">
        <f>IF(SUM(W14:Y14)&gt;0,1,0)</f>
        <v>1</v>
      </c>
    </row>
    <row r="15" spans="1:27" ht="24.95" customHeight="1">
      <c r="A15" s="238"/>
      <c r="B15" s="128" t="s">
        <v>135</v>
      </c>
      <c r="C15" s="141" t="s">
        <v>249</v>
      </c>
      <c r="D15" s="57"/>
      <c r="E15" s="49" t="s">
        <v>247</v>
      </c>
      <c r="F15" s="50"/>
      <c r="G15" s="50"/>
      <c r="H15" s="49"/>
      <c r="I15" s="49">
        <v>80</v>
      </c>
      <c r="J15" s="54" t="str">
        <f t="shared" ref="J15" si="1">IF(I15="","",IF(I15&lt;$U$8,"非常勤","常勤"))</f>
        <v>非常勤</v>
      </c>
      <c r="K15" s="49"/>
      <c r="L15" s="76"/>
      <c r="M15" s="53"/>
      <c r="N15" s="53"/>
      <c r="O15" s="96"/>
      <c r="P15" s="55" t="s">
        <v>84</v>
      </c>
      <c r="Q15" s="96"/>
      <c r="R15" s="55" t="s">
        <v>85</v>
      </c>
      <c r="S15" s="53"/>
      <c r="V15" s="140" t="s">
        <v>135</v>
      </c>
      <c r="W15" s="45">
        <f>IF(E15="",0,1)</f>
        <v>1</v>
      </c>
      <c r="X15" s="45">
        <f>IF(C15="管理者等兼務",1,0)</f>
        <v>0</v>
      </c>
      <c r="Y15" s="45"/>
      <c r="Z15" s="45">
        <f>IF(SUM(W15:Y15)&gt;0,1,0)</f>
        <v>1</v>
      </c>
    </row>
    <row r="16" spans="1:27" ht="24.95" customHeight="1">
      <c r="A16" s="238"/>
      <c r="B16" s="56"/>
      <c r="C16" s="49" t="s">
        <v>58</v>
      </c>
      <c r="D16" s="57"/>
      <c r="E16" s="49" t="s">
        <v>248</v>
      </c>
      <c r="F16" s="50"/>
      <c r="G16" s="50"/>
      <c r="H16" s="49"/>
      <c r="I16" s="49">
        <v>120</v>
      </c>
      <c r="J16" s="54" t="str">
        <f t="shared" ref="J16:J18" si="2">IF(I16="","",IF(I16&lt;$U$8,"非常勤","常勤"))</f>
        <v>非常勤</v>
      </c>
      <c r="K16" s="49"/>
      <c r="L16" s="76"/>
      <c r="M16" s="53"/>
      <c r="N16" s="53"/>
      <c r="O16" s="96"/>
      <c r="P16" s="55" t="s">
        <v>84</v>
      </c>
      <c r="Q16" s="96"/>
      <c r="R16" s="55" t="s">
        <v>85</v>
      </c>
      <c r="S16" s="53"/>
    </row>
    <row r="17" spans="1:25" ht="24.95" customHeight="1">
      <c r="A17" s="238"/>
      <c r="B17" s="56"/>
      <c r="C17" s="49"/>
      <c r="D17" s="57"/>
      <c r="E17" s="49"/>
      <c r="F17" s="50"/>
      <c r="G17" s="50"/>
      <c r="H17" s="49"/>
      <c r="I17" s="49"/>
      <c r="J17" s="54" t="str">
        <f t="shared" si="2"/>
        <v/>
      </c>
      <c r="K17" s="49"/>
      <c r="L17" s="76"/>
      <c r="M17" s="53"/>
      <c r="N17" s="53"/>
      <c r="O17" s="96"/>
      <c r="P17" s="55" t="s">
        <v>84</v>
      </c>
      <c r="Q17" s="96"/>
      <c r="R17" s="55" t="s">
        <v>85</v>
      </c>
      <c r="S17" s="53"/>
    </row>
    <row r="18" spans="1:25" ht="24.95" customHeight="1">
      <c r="A18" s="239"/>
      <c r="B18" s="56"/>
      <c r="C18" s="49"/>
      <c r="D18" s="49"/>
      <c r="E18" s="49"/>
      <c r="F18" s="50"/>
      <c r="G18" s="50"/>
      <c r="H18" s="49"/>
      <c r="I18" s="49"/>
      <c r="J18" s="54" t="str">
        <f t="shared" si="2"/>
        <v/>
      </c>
      <c r="K18" s="49"/>
      <c r="L18" s="76"/>
      <c r="M18" s="53"/>
      <c r="N18" s="53"/>
      <c r="O18" s="96"/>
      <c r="P18" s="55" t="s">
        <v>84</v>
      </c>
      <c r="Q18" s="96"/>
      <c r="R18" s="55" t="s">
        <v>85</v>
      </c>
      <c r="S18" s="53"/>
    </row>
    <row r="19" spans="1:25" s="101" customFormat="1" ht="6" customHeight="1">
      <c r="A19" s="97"/>
      <c r="B19" s="98"/>
      <c r="C19" s="98"/>
      <c r="D19" s="98"/>
      <c r="E19" s="98"/>
      <c r="F19" s="99"/>
      <c r="G19" s="98"/>
      <c r="H19" s="98"/>
      <c r="I19" s="98"/>
      <c r="J19" s="98"/>
      <c r="K19" s="98"/>
      <c r="L19" s="100"/>
      <c r="M19" s="98"/>
      <c r="N19" s="98"/>
      <c r="O19" s="98"/>
      <c r="P19" s="98"/>
      <c r="Q19" s="98"/>
      <c r="R19" s="98"/>
      <c r="S19" s="98"/>
      <c r="T19" s="84"/>
    </row>
    <row r="20" spans="1:25" ht="24.95" customHeight="1">
      <c r="A20" s="235" t="s">
        <v>88</v>
      </c>
      <c r="B20" s="240" t="s">
        <v>211</v>
      </c>
      <c r="C20" s="49"/>
      <c r="D20" s="49"/>
      <c r="E20" s="49"/>
      <c r="F20" s="50"/>
      <c r="G20" s="50"/>
      <c r="H20" s="49"/>
      <c r="I20" s="49"/>
      <c r="J20" s="54" t="str">
        <f t="shared" ref="J20:J22" si="3">IF(I20="","",IF(I20&lt;$U$8,"非常勤","常勤"))</f>
        <v/>
      </c>
      <c r="K20" s="49"/>
      <c r="L20" s="76"/>
      <c r="M20" s="53"/>
      <c r="N20" s="53"/>
      <c r="O20" s="96"/>
      <c r="P20" s="55" t="s">
        <v>84</v>
      </c>
      <c r="Q20" s="96"/>
      <c r="R20" s="55" t="s">
        <v>85</v>
      </c>
      <c r="S20" s="53"/>
    </row>
    <row r="21" spans="1:25" ht="24.95" customHeight="1">
      <c r="A21" s="236"/>
      <c r="B21" s="241"/>
      <c r="C21" s="49"/>
      <c r="D21" s="49"/>
      <c r="E21" s="49"/>
      <c r="F21" s="50"/>
      <c r="G21" s="50"/>
      <c r="H21" s="49"/>
      <c r="I21" s="49"/>
      <c r="J21" s="54" t="str">
        <f t="shared" si="3"/>
        <v/>
      </c>
      <c r="K21" s="49"/>
      <c r="L21" s="76"/>
      <c r="M21" s="53"/>
      <c r="N21" s="53"/>
      <c r="O21" s="96"/>
      <c r="P21" s="55" t="s">
        <v>84</v>
      </c>
      <c r="Q21" s="96"/>
      <c r="R21" s="55" t="s">
        <v>85</v>
      </c>
      <c r="S21" s="53"/>
    </row>
    <row r="22" spans="1:25" ht="24.95" customHeight="1">
      <c r="A22" s="237"/>
      <c r="B22" s="242"/>
      <c r="C22" s="49"/>
      <c r="D22" s="49"/>
      <c r="E22" s="49"/>
      <c r="F22" s="50"/>
      <c r="G22" s="50"/>
      <c r="H22" s="49"/>
      <c r="I22" s="49"/>
      <c r="J22" s="54" t="str">
        <f t="shared" si="3"/>
        <v/>
      </c>
      <c r="K22" s="49"/>
      <c r="L22" s="76"/>
      <c r="M22" s="53"/>
      <c r="N22" s="53"/>
      <c r="O22" s="96"/>
      <c r="P22" s="55" t="s">
        <v>84</v>
      </c>
      <c r="Q22" s="96"/>
      <c r="R22" s="55" t="s">
        <v>85</v>
      </c>
      <c r="S22" s="53"/>
    </row>
    <row r="23" spans="1:25" s="101" customFormat="1" ht="6" customHeight="1">
      <c r="A23" s="97"/>
      <c r="B23" s="98"/>
      <c r="C23" s="98"/>
      <c r="D23" s="98"/>
      <c r="E23" s="98"/>
      <c r="F23" s="99"/>
      <c r="G23" s="98"/>
      <c r="H23" s="98"/>
      <c r="I23" s="98"/>
      <c r="J23" s="98"/>
      <c r="K23" s="98"/>
      <c r="L23" s="100"/>
      <c r="M23" s="98"/>
      <c r="N23" s="98"/>
      <c r="O23" s="98"/>
      <c r="P23" s="98"/>
      <c r="Q23" s="98"/>
      <c r="R23" s="98"/>
      <c r="S23" s="98"/>
      <c r="T23" s="84"/>
    </row>
    <row r="24" spans="1:25" ht="24.95" customHeight="1">
      <c r="A24" s="102" t="s">
        <v>89</v>
      </c>
      <c r="B24" s="56"/>
      <c r="C24" s="58" t="s">
        <v>87</v>
      </c>
      <c r="D24" s="57" t="s">
        <v>69</v>
      </c>
      <c r="E24" s="49" t="s">
        <v>251</v>
      </c>
      <c r="F24" s="50"/>
      <c r="G24" s="50"/>
      <c r="H24" s="49" t="s">
        <v>134</v>
      </c>
      <c r="I24" s="49">
        <v>120</v>
      </c>
      <c r="J24" s="54" t="str">
        <f t="shared" ref="J24" si="4">IF(I24="","",IF(I24&lt;$U$8,"非常勤","常勤"))</f>
        <v>非常勤</v>
      </c>
      <c r="K24" s="49"/>
      <c r="L24" s="76"/>
      <c r="M24" s="53"/>
      <c r="N24" s="53"/>
      <c r="O24" s="96"/>
      <c r="P24" s="55" t="s">
        <v>84</v>
      </c>
      <c r="Q24" s="96"/>
      <c r="R24" s="55" t="s">
        <v>85</v>
      </c>
      <c r="S24" s="53"/>
    </row>
    <row r="25" spans="1:25" s="101" customFormat="1" ht="6" customHeight="1">
      <c r="A25" s="97"/>
      <c r="B25" s="98"/>
      <c r="C25" s="98"/>
      <c r="D25" s="98"/>
      <c r="E25" s="98"/>
      <c r="F25" s="99"/>
      <c r="G25" s="98"/>
      <c r="H25" s="98"/>
      <c r="I25" s="98"/>
      <c r="J25" s="98"/>
      <c r="K25" s="98"/>
      <c r="L25" s="100"/>
      <c r="M25" s="98"/>
      <c r="N25" s="98"/>
      <c r="O25" s="98"/>
      <c r="P25" s="98"/>
      <c r="Q25" s="98"/>
      <c r="R25" s="98"/>
      <c r="S25" s="98"/>
      <c r="T25" s="84"/>
    </row>
    <row r="26" spans="1:25" s="101" customFormat="1" ht="13.5" customHeight="1">
      <c r="A26" s="223" t="s">
        <v>98</v>
      </c>
      <c r="B26" s="224"/>
      <c r="C26" s="224"/>
      <c r="D26" s="224"/>
      <c r="E26" s="224"/>
      <c r="F26" s="224"/>
      <c r="G26" s="224"/>
      <c r="H26" s="224"/>
      <c r="I26" s="224"/>
      <c r="J26" s="224"/>
      <c r="K26" s="224"/>
      <c r="L26" s="225"/>
      <c r="M26" s="226"/>
      <c r="N26" s="226"/>
      <c r="O26" s="226"/>
      <c r="P26" s="226"/>
      <c r="Q26" s="226"/>
      <c r="R26" s="226"/>
      <c r="S26" s="226"/>
      <c r="T26" s="84"/>
    </row>
    <row r="27" spans="1:25" ht="24.95" customHeight="1">
      <c r="A27" s="5">
        <v>1</v>
      </c>
      <c r="B27" s="153" t="str">
        <f>IF(I27&gt;0,IF(COUNTIF(G27,"〇")=1,"","算定対象外(保資格)"),"")</f>
        <v/>
      </c>
      <c r="C27" s="49" t="s">
        <v>62</v>
      </c>
      <c r="D27" s="49" t="s">
        <v>138</v>
      </c>
      <c r="E27" s="49" t="s">
        <v>235</v>
      </c>
      <c r="F27" s="50" t="s">
        <v>56</v>
      </c>
      <c r="G27" s="50" t="s">
        <v>56</v>
      </c>
      <c r="H27" s="49"/>
      <c r="I27" s="49">
        <v>160</v>
      </c>
      <c r="J27" s="54" t="str">
        <f t="shared" ref="J27:J38" si="5">IF(I27="","",IF(I27&lt;$U$8,"非常勤","常勤"))</f>
        <v>常勤</v>
      </c>
      <c r="K27" s="49"/>
      <c r="L27" s="76"/>
      <c r="M27" s="53"/>
      <c r="N27" s="53"/>
      <c r="O27" s="96"/>
      <c r="P27" s="55" t="s">
        <v>84</v>
      </c>
      <c r="Q27" s="96"/>
      <c r="R27" s="55" t="s">
        <v>85</v>
      </c>
      <c r="S27" s="53"/>
      <c r="T27" s="152">
        <f>COUNTIF(G27,"〇")*I27</f>
        <v>160</v>
      </c>
      <c r="U27" t="s">
        <v>220</v>
      </c>
      <c r="V27" s="40" t="s">
        <v>44</v>
      </c>
      <c r="W27" s="41" t="s">
        <v>45</v>
      </c>
      <c r="X27" s="41" t="s">
        <v>46</v>
      </c>
    </row>
    <row r="28" spans="1:25" ht="24.95" customHeight="1">
      <c r="A28" s="5">
        <v>2</v>
      </c>
      <c r="B28" s="153" t="str">
        <f t="shared" ref="B28:B38" si="6">IF(I28&gt;0,IF(COUNTIF(G28,"〇")=1,"","算定対象外(保資格)"),"")</f>
        <v/>
      </c>
      <c r="C28" s="49" t="s">
        <v>62</v>
      </c>
      <c r="D28" s="49" t="s">
        <v>139</v>
      </c>
      <c r="E28" s="49" t="s">
        <v>236</v>
      </c>
      <c r="F28" s="50" t="s">
        <v>56</v>
      </c>
      <c r="G28" s="50" t="s">
        <v>56</v>
      </c>
      <c r="H28" s="49"/>
      <c r="I28" s="49">
        <v>160</v>
      </c>
      <c r="J28" s="54" t="str">
        <f t="shared" si="5"/>
        <v>常勤</v>
      </c>
      <c r="K28" s="49"/>
      <c r="L28" s="76"/>
      <c r="M28" s="53"/>
      <c r="N28" s="53"/>
      <c r="O28" s="96"/>
      <c r="P28" s="55" t="s">
        <v>84</v>
      </c>
      <c r="Q28" s="96"/>
      <c r="R28" s="55" t="s">
        <v>85</v>
      </c>
      <c r="S28" s="53"/>
      <c r="T28" s="152">
        <f t="shared" ref="T28:T38" si="7">COUNTIF(G28,"〇")*I28</f>
        <v>160</v>
      </c>
      <c r="U28" s="38" t="s">
        <v>47</v>
      </c>
      <c r="V28" s="39">
        <f>COUNTIFS($J$27:$J39,"常勤",$G$27:$G$39,"〇")+COUNTIF(J24,"常勤")</f>
        <v>2</v>
      </c>
      <c r="W28" s="39">
        <f>V28*U8</f>
        <v>320</v>
      </c>
      <c r="X28" s="39"/>
    </row>
    <row r="29" spans="1:25" ht="24.95" customHeight="1">
      <c r="A29" s="5">
        <v>3</v>
      </c>
      <c r="B29" s="153" t="str">
        <f t="shared" si="6"/>
        <v/>
      </c>
      <c r="C29" s="49" t="s">
        <v>62</v>
      </c>
      <c r="D29" s="49" t="s">
        <v>7</v>
      </c>
      <c r="E29" s="49" t="s">
        <v>237</v>
      </c>
      <c r="F29" s="50" t="s">
        <v>56</v>
      </c>
      <c r="G29" s="50" t="s">
        <v>56</v>
      </c>
      <c r="H29" s="49"/>
      <c r="I29" s="49">
        <v>120</v>
      </c>
      <c r="J29" s="54" t="str">
        <f t="shared" ref="J29:J37" si="8">IF(I29="","",IF(I29&lt;$U$8,"非常勤","常勤"))</f>
        <v>非常勤</v>
      </c>
      <c r="K29" s="49"/>
      <c r="L29" s="76"/>
      <c r="M29" s="53"/>
      <c r="N29" s="53"/>
      <c r="O29" s="96"/>
      <c r="P29" s="55" t="s">
        <v>84</v>
      </c>
      <c r="Q29" s="96"/>
      <c r="R29" s="55" t="s">
        <v>85</v>
      </c>
      <c r="S29" s="53"/>
      <c r="T29" s="152">
        <f t="shared" si="7"/>
        <v>120</v>
      </c>
      <c r="U29" s="39" t="s">
        <v>48</v>
      </c>
      <c r="V29" s="39">
        <f>COUNTIFS($J$27:$J39,"非常勤",$G$27:$G$39,"〇")+COUNTIF(J24,"非常勤")</f>
        <v>6</v>
      </c>
      <c r="W29" s="39">
        <f>SUMIFS($T$27:$T39,$J$27:$J39,"非常勤")+I24</f>
        <v>640</v>
      </c>
      <c r="X29" s="65">
        <f>ROUNDDOWN(W29/U8,1)</f>
        <v>4</v>
      </c>
      <c r="Y29" s="182">
        <f>V28+X29</f>
        <v>6</v>
      </c>
    </row>
    <row r="30" spans="1:25" ht="24.95" customHeight="1">
      <c r="A30" s="5">
        <v>4</v>
      </c>
      <c r="B30" s="153" t="str">
        <f t="shared" si="6"/>
        <v/>
      </c>
      <c r="C30" s="49" t="s">
        <v>62</v>
      </c>
      <c r="D30" s="57" t="s">
        <v>67</v>
      </c>
      <c r="E30" s="49" t="s">
        <v>238</v>
      </c>
      <c r="F30" s="50"/>
      <c r="G30" s="50" t="s">
        <v>56</v>
      </c>
      <c r="H30" s="49"/>
      <c r="I30" s="49">
        <v>120</v>
      </c>
      <c r="J30" s="54" t="str">
        <f t="shared" si="8"/>
        <v>非常勤</v>
      </c>
      <c r="K30" s="49"/>
      <c r="L30" s="76"/>
      <c r="M30" s="53"/>
      <c r="N30" s="53"/>
      <c r="O30" s="96"/>
      <c r="P30" s="55" t="s">
        <v>84</v>
      </c>
      <c r="Q30" s="96"/>
      <c r="R30" s="55" t="s">
        <v>85</v>
      </c>
      <c r="S30" s="53"/>
      <c r="T30" s="152">
        <f t="shared" si="7"/>
        <v>120</v>
      </c>
      <c r="U30" s="174" t="s">
        <v>221</v>
      </c>
      <c r="V30" s="40" t="s">
        <v>44</v>
      </c>
      <c r="W30" s="41" t="s">
        <v>45</v>
      </c>
      <c r="X30" s="41" t="s">
        <v>46</v>
      </c>
    </row>
    <row r="31" spans="1:25" ht="24.95" customHeight="1">
      <c r="A31" s="5">
        <v>5</v>
      </c>
      <c r="B31" s="153" t="str">
        <f t="shared" si="6"/>
        <v/>
      </c>
      <c r="C31" s="49" t="s">
        <v>62</v>
      </c>
      <c r="D31" s="57" t="s">
        <v>67</v>
      </c>
      <c r="E31" s="49" t="s">
        <v>239</v>
      </c>
      <c r="F31" s="50"/>
      <c r="G31" s="50" t="s">
        <v>56</v>
      </c>
      <c r="H31" s="49"/>
      <c r="I31" s="49">
        <v>120</v>
      </c>
      <c r="J31" s="54" t="str">
        <f t="shared" si="8"/>
        <v>非常勤</v>
      </c>
      <c r="K31" s="49"/>
      <c r="L31" s="76"/>
      <c r="M31" s="53"/>
      <c r="N31" s="53"/>
      <c r="O31" s="96"/>
      <c r="P31" s="55" t="s">
        <v>84</v>
      </c>
      <c r="Q31" s="96"/>
      <c r="R31" s="55" t="s">
        <v>85</v>
      </c>
      <c r="S31" s="53"/>
      <c r="T31" s="152">
        <f t="shared" si="7"/>
        <v>120</v>
      </c>
      <c r="U31" s="38" t="s">
        <v>47</v>
      </c>
      <c r="V31" s="39">
        <f>COUNTIF($J$11:$J$24,"常勤")+COUNTIF($J$27:$J$37,"常勤")</f>
        <v>3</v>
      </c>
      <c r="W31" s="39">
        <f>V31*U8</f>
        <v>480</v>
      </c>
      <c r="X31" s="39"/>
    </row>
    <row r="32" spans="1:25" ht="24.95" customHeight="1">
      <c r="A32" s="5">
        <v>6</v>
      </c>
      <c r="B32" s="153" t="str">
        <f t="shared" si="6"/>
        <v/>
      </c>
      <c r="C32" s="49" t="s">
        <v>62</v>
      </c>
      <c r="D32" s="57" t="s">
        <v>68</v>
      </c>
      <c r="E32" s="49" t="s">
        <v>240</v>
      </c>
      <c r="F32" s="50" t="s">
        <v>56</v>
      </c>
      <c r="G32" s="50" t="s">
        <v>56</v>
      </c>
      <c r="H32" s="49"/>
      <c r="I32" s="49">
        <v>96</v>
      </c>
      <c r="J32" s="54" t="str">
        <f t="shared" si="8"/>
        <v>非常勤</v>
      </c>
      <c r="K32" s="49"/>
      <c r="L32" s="76"/>
      <c r="M32" s="53"/>
      <c r="N32" s="53"/>
      <c r="O32" s="96"/>
      <c r="P32" s="55" t="s">
        <v>84</v>
      </c>
      <c r="Q32" s="96"/>
      <c r="R32" s="55" t="s">
        <v>85</v>
      </c>
      <c r="S32" s="53"/>
      <c r="T32" s="152">
        <f t="shared" si="7"/>
        <v>96</v>
      </c>
      <c r="U32" s="39" t="s">
        <v>48</v>
      </c>
      <c r="V32" s="39">
        <f>COUNTIF($J$11:$J$24,"非常勤")+COUNTIF($J$27:$J$37,"非常勤")</f>
        <v>13</v>
      </c>
      <c r="W32" s="39">
        <f>SUMIFS(I11:I24,J11:J24,"非常勤")+SUMIFS(I27:I37,J27:J37,"非常勤")</f>
        <v>1056</v>
      </c>
      <c r="X32" s="65">
        <f>W32/U8</f>
        <v>6.6</v>
      </c>
      <c r="Y32" s="183">
        <f>ROUND(V31+X32,1)</f>
        <v>9.6</v>
      </c>
    </row>
    <row r="33" spans="1:20" ht="24.95" customHeight="1">
      <c r="A33" s="5">
        <v>7</v>
      </c>
      <c r="B33" s="153" t="str">
        <f t="shared" si="6"/>
        <v/>
      </c>
      <c r="C33" s="49" t="s">
        <v>62</v>
      </c>
      <c r="D33" s="57"/>
      <c r="E33" s="49" t="s">
        <v>241</v>
      </c>
      <c r="F33" s="50"/>
      <c r="G33" s="50" t="s">
        <v>56</v>
      </c>
      <c r="H33" s="49"/>
      <c r="I33" s="49">
        <v>64</v>
      </c>
      <c r="J33" s="54" t="str">
        <f t="shared" si="8"/>
        <v>非常勤</v>
      </c>
      <c r="K33" s="49"/>
      <c r="L33" s="76"/>
      <c r="M33" s="53"/>
      <c r="N33" s="53"/>
      <c r="O33" s="96"/>
      <c r="P33" s="55" t="s">
        <v>84</v>
      </c>
      <c r="Q33" s="96"/>
      <c r="R33" s="55" t="s">
        <v>85</v>
      </c>
      <c r="S33" s="53"/>
      <c r="T33" s="152">
        <f t="shared" si="7"/>
        <v>64</v>
      </c>
    </row>
    <row r="34" spans="1:20" ht="24.95" customHeight="1">
      <c r="A34" s="5">
        <v>8</v>
      </c>
      <c r="B34" s="153" t="str">
        <f t="shared" si="6"/>
        <v>算定対象外(保資格)</v>
      </c>
      <c r="C34" s="49"/>
      <c r="D34" s="57"/>
      <c r="E34" s="49" t="s">
        <v>242</v>
      </c>
      <c r="F34" s="50"/>
      <c r="G34" s="50"/>
      <c r="H34" s="49"/>
      <c r="I34" s="49">
        <v>32</v>
      </c>
      <c r="J34" s="54" t="str">
        <f t="shared" si="8"/>
        <v>非常勤</v>
      </c>
      <c r="K34" s="49"/>
      <c r="L34" s="76"/>
      <c r="M34" s="53"/>
      <c r="N34" s="53"/>
      <c r="O34" s="96"/>
      <c r="P34" s="55" t="s">
        <v>84</v>
      </c>
      <c r="Q34" s="96"/>
      <c r="R34" s="55" t="s">
        <v>85</v>
      </c>
      <c r="S34" s="53"/>
      <c r="T34" s="152">
        <f t="shared" si="7"/>
        <v>0</v>
      </c>
    </row>
    <row r="35" spans="1:20" ht="24.95" customHeight="1">
      <c r="A35" s="5">
        <v>9</v>
      </c>
      <c r="B35" s="153" t="str">
        <f t="shared" si="6"/>
        <v>算定対象外(保資格)</v>
      </c>
      <c r="C35" s="49"/>
      <c r="D35" s="57"/>
      <c r="E35" s="49" t="s">
        <v>243</v>
      </c>
      <c r="F35" s="50"/>
      <c r="G35" s="50"/>
      <c r="H35" s="49"/>
      <c r="I35" s="49">
        <v>32</v>
      </c>
      <c r="J35" s="54" t="str">
        <f t="shared" si="8"/>
        <v>非常勤</v>
      </c>
      <c r="K35" s="49"/>
      <c r="L35" s="76"/>
      <c r="M35" s="53"/>
      <c r="N35" s="53"/>
      <c r="O35" s="96"/>
      <c r="P35" s="55" t="s">
        <v>84</v>
      </c>
      <c r="Q35" s="96"/>
      <c r="R35" s="55" t="s">
        <v>85</v>
      </c>
      <c r="S35" s="53"/>
      <c r="T35" s="152">
        <f t="shared" si="7"/>
        <v>0</v>
      </c>
    </row>
    <row r="36" spans="1:20" ht="24.95" customHeight="1">
      <c r="A36" s="5">
        <v>10</v>
      </c>
      <c r="B36" s="153" t="str">
        <f t="shared" si="6"/>
        <v/>
      </c>
      <c r="C36" s="49"/>
      <c r="D36" s="57"/>
      <c r="E36" s="49"/>
      <c r="F36" s="50"/>
      <c r="G36" s="50"/>
      <c r="H36" s="49"/>
      <c r="I36" s="49"/>
      <c r="J36" s="54" t="str">
        <f t="shared" si="8"/>
        <v/>
      </c>
      <c r="K36" s="49"/>
      <c r="L36" s="76"/>
      <c r="M36" s="53"/>
      <c r="N36" s="53"/>
      <c r="O36" s="96"/>
      <c r="P36" s="55" t="s">
        <v>84</v>
      </c>
      <c r="Q36" s="96"/>
      <c r="R36" s="55" t="s">
        <v>85</v>
      </c>
      <c r="S36" s="53"/>
      <c r="T36" s="152">
        <f t="shared" si="7"/>
        <v>0</v>
      </c>
    </row>
    <row r="37" spans="1:20" ht="24.95" customHeight="1">
      <c r="A37" s="5">
        <v>11</v>
      </c>
      <c r="B37" s="153" t="str">
        <f t="shared" si="6"/>
        <v/>
      </c>
      <c r="C37" s="49"/>
      <c r="D37" s="57"/>
      <c r="E37" s="49"/>
      <c r="F37" s="50"/>
      <c r="G37" s="50"/>
      <c r="H37" s="49"/>
      <c r="I37" s="49"/>
      <c r="J37" s="54" t="str">
        <f t="shared" si="8"/>
        <v/>
      </c>
      <c r="K37" s="49"/>
      <c r="L37" s="76"/>
      <c r="M37" s="53"/>
      <c r="N37" s="53"/>
      <c r="O37" s="96"/>
      <c r="P37" s="55" t="s">
        <v>84</v>
      </c>
      <c r="Q37" s="96"/>
      <c r="R37" s="55" t="s">
        <v>85</v>
      </c>
      <c r="S37" s="53"/>
      <c r="T37" s="152">
        <f t="shared" si="7"/>
        <v>0</v>
      </c>
    </row>
    <row r="38" spans="1:20" ht="24.95" customHeight="1">
      <c r="A38" s="5">
        <v>12</v>
      </c>
      <c r="B38" s="153" t="str">
        <f t="shared" si="6"/>
        <v/>
      </c>
      <c r="C38" s="49"/>
      <c r="D38" s="49"/>
      <c r="E38" s="49"/>
      <c r="F38" s="50"/>
      <c r="G38" s="50"/>
      <c r="H38" s="49"/>
      <c r="I38" s="49"/>
      <c r="J38" s="54" t="str">
        <f t="shared" si="5"/>
        <v/>
      </c>
      <c r="K38" s="54"/>
      <c r="L38" s="76"/>
      <c r="M38" s="53"/>
      <c r="N38" s="53"/>
      <c r="O38" s="96"/>
      <c r="P38" s="55" t="s">
        <v>84</v>
      </c>
      <c r="Q38" s="96"/>
      <c r="R38" s="55" t="s">
        <v>85</v>
      </c>
      <c r="S38" s="53"/>
      <c r="T38" s="152">
        <f t="shared" si="7"/>
        <v>0</v>
      </c>
    </row>
  </sheetData>
  <mergeCells count="29">
    <mergeCell ref="J7:K7"/>
    <mergeCell ref="A26:L26"/>
    <mergeCell ref="M26:S26"/>
    <mergeCell ref="M9:N9"/>
    <mergeCell ref="S9:S10"/>
    <mergeCell ref="D9:D10"/>
    <mergeCell ref="B9:B10"/>
    <mergeCell ref="O9:R9"/>
    <mergeCell ref="O10:P10"/>
    <mergeCell ref="Q10:R10"/>
    <mergeCell ref="A20:A22"/>
    <mergeCell ref="A11:A18"/>
    <mergeCell ref="B20:B22"/>
    <mergeCell ref="A4:D4"/>
    <mergeCell ref="A1:L1"/>
    <mergeCell ref="I4:L4"/>
    <mergeCell ref="F9:H9"/>
    <mergeCell ref="I9:I10"/>
    <mergeCell ref="L9:L10"/>
    <mergeCell ref="E9:E10"/>
    <mergeCell ref="C9:C10"/>
    <mergeCell ref="A9:A10"/>
    <mergeCell ref="J9:J10"/>
    <mergeCell ref="K9:K10"/>
    <mergeCell ref="D6:E6"/>
    <mergeCell ref="F6:I6"/>
    <mergeCell ref="D7:E7"/>
    <mergeCell ref="F7:I7"/>
    <mergeCell ref="J6:K6"/>
  </mergeCells>
  <phoneticPr fontId="1"/>
  <conditionalFormatting sqref="D14 F14:L14">
    <cfRule type="expression" dxfId="2" priority="2">
      <formula>$C$14="委託"</formula>
    </cfRule>
    <cfRule type="expression" dxfId="1" priority="3">
      <formula>$C$14="外部搬入"</formula>
    </cfRule>
  </conditionalFormatting>
  <conditionalFormatting sqref="D15:L15">
    <cfRule type="expression" dxfId="0" priority="1">
      <formula>$C$15="管理者等兼務"</formula>
    </cfRule>
  </conditionalFormatting>
  <dataValidations count="5">
    <dataValidation type="list" allowBlank="1" showInputMessage="1" showErrorMessage="1" sqref="F24:G24 F20:G22 F11:G18 F27:G38">
      <formula1>"〇"</formula1>
    </dataValidation>
    <dataValidation type="list" allowBlank="1" showInputMessage="1" showErrorMessage="1" sqref="K38 J24 J20:J22 J27:J38 J11:J18">
      <formula1>"常勤,非常勤,常勤補助,非常勤補助"</formula1>
    </dataValidation>
    <dataValidation type="list" allowBlank="1" showInputMessage="1" showErrorMessage="1" sqref="C15">
      <formula1>"事務職員,管理者等兼務"</formula1>
    </dataValidation>
    <dataValidation type="list" allowBlank="1" showInputMessage="1" showErrorMessage="1" sqref="C14">
      <formula1>"調理員等,委託,外部搬入"</formula1>
    </dataValidation>
    <dataValidation type="list" allowBlank="1" showInputMessage="1" showErrorMessage="1" sqref="K11:K18 K20:K22 K24 K27:K37">
      <formula1>"○,―"</formula1>
    </dataValidation>
  </dataValidations>
  <pageMargins left="0.51181102362204722" right="0.31496062992125984" top="0.55118110236220474" bottom="0.55118110236220474" header="0.31496062992125984" footer="0.31496062992125984"/>
  <pageSetup paperSize="9" scale="97" fitToHeight="0"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29"/>
  <sheetViews>
    <sheetView view="pageBreakPreview" zoomScale="145" zoomScaleNormal="100" zoomScaleSheetLayoutView="145" workbookViewId="0">
      <selection activeCell="G8" sqref="G8"/>
    </sheetView>
  </sheetViews>
  <sheetFormatPr defaultRowHeight="18.75"/>
  <cols>
    <col min="1" max="3" width="3.25" customWidth="1"/>
    <col min="4" max="4" width="18.125" customWidth="1"/>
    <col min="5" max="5" width="2.25" customWidth="1"/>
    <col min="6" max="8" width="3.25" customWidth="1"/>
    <col min="9" max="9" width="42.25" customWidth="1"/>
    <col min="10" max="10" width="2.875" customWidth="1"/>
    <col min="11" max="11" width="2" customWidth="1"/>
    <col min="12" max="12" width="4" customWidth="1"/>
    <col min="13" max="13" width="16.75" customWidth="1"/>
    <col min="14" max="16" width="4.375" customWidth="1"/>
    <col min="17" max="17" width="3" customWidth="1"/>
    <col min="18" max="18" width="7.375" customWidth="1"/>
  </cols>
  <sheetData>
    <row r="1" spans="1:18" ht="19.5">
      <c r="A1" s="188" t="str">
        <f>①基本情報!A1</f>
        <v>教育・保育給付に係る加算等確認表（小規模保育事業A型)</v>
      </c>
      <c r="B1" s="247"/>
      <c r="C1" s="247"/>
      <c r="D1" s="247"/>
      <c r="E1" s="247"/>
      <c r="F1" s="247"/>
      <c r="G1" s="247"/>
      <c r="H1" s="247"/>
      <c r="I1" s="247"/>
      <c r="J1" s="10"/>
      <c r="K1" s="10"/>
      <c r="L1" s="10" t="s">
        <v>207</v>
      </c>
    </row>
    <row r="2" spans="1:18" ht="19.5" thickBot="1">
      <c r="A2" t="s">
        <v>178</v>
      </c>
      <c r="I2" s="170">
        <f>改修履歴!A1</f>
        <v>0.99</v>
      </c>
      <c r="K2" s="164">
        <f>IF(L2="可",1,0)</f>
        <v>1</v>
      </c>
      <c r="L2" s="165" t="str">
        <f>IF(N2=3,"可","不可")</f>
        <v>可</v>
      </c>
      <c r="M2" s="23" t="s">
        <v>142</v>
      </c>
      <c r="N2">
        <f>SUM(O2:Q2)</f>
        <v>3</v>
      </c>
      <c r="O2">
        <f>IF(⑤集計表!L40&gt;0,1,0)</f>
        <v>1</v>
      </c>
      <c r="P2">
        <f>IF(⑤集計表!O45&gt;=0,1,0)</f>
        <v>1</v>
      </c>
      <c r="Q2">
        <f>$K$7</f>
        <v>1</v>
      </c>
    </row>
    <row r="3" spans="1:18" ht="19.5" thickBot="1">
      <c r="A3" s="199">
        <f>①基本情報!A4</f>
        <v>44652</v>
      </c>
      <c r="B3" s="209"/>
      <c r="C3" s="209"/>
      <c r="D3" s="200"/>
      <c r="K3" s="164">
        <f t="shared" ref="K3:K4" si="0">IF(L3="可",1,0)</f>
        <v>0</v>
      </c>
      <c r="L3" s="165" t="str">
        <f>IF(N3=1,"可","不可")</f>
        <v>不可</v>
      </c>
      <c r="M3" s="23" t="s">
        <v>208</v>
      </c>
      <c r="N3">
        <f>SUM(O3:Q3)</f>
        <v>0</v>
      </c>
      <c r="O3">
        <f>IF(③職員名簿!$E$11="",1,0)</f>
        <v>0</v>
      </c>
    </row>
    <row r="4" spans="1:18" ht="17.25" customHeight="1">
      <c r="A4" s="7"/>
      <c r="B4" s="8"/>
      <c r="C4" s="8"/>
      <c r="D4" s="8"/>
      <c r="E4" s="8"/>
      <c r="F4" s="8"/>
      <c r="G4" s="8"/>
      <c r="H4" s="8"/>
      <c r="I4" s="10"/>
      <c r="K4" s="164">
        <f t="shared" si="0"/>
        <v>1</v>
      </c>
      <c r="L4" s="165" t="str">
        <f>IF(N4=1,"可","不可")</f>
        <v>可</v>
      </c>
      <c r="M4" s="23" t="s">
        <v>210</v>
      </c>
      <c r="N4">
        <f>SUM(O4:P4)</f>
        <v>1</v>
      </c>
      <c r="O4">
        <f>①基本情報!N4</f>
        <v>1</v>
      </c>
    </row>
    <row r="5" spans="1:18" ht="19.5" thickBot="1">
      <c r="A5" s="3" t="s">
        <v>25</v>
      </c>
      <c r="F5" s="21"/>
      <c r="G5" s="21"/>
      <c r="H5" s="21"/>
      <c r="I5" s="21"/>
      <c r="L5" s="112"/>
      <c r="M5" s="23"/>
    </row>
    <row r="6" spans="1:18" ht="19.5" thickBot="1">
      <c r="A6" s="203" t="str">
        <f>①基本情報!A7</f>
        <v>記載例小規模保育園</v>
      </c>
      <c r="B6" s="204"/>
      <c r="C6" s="204"/>
      <c r="D6" s="204"/>
      <c r="E6" s="204"/>
      <c r="F6" s="204"/>
      <c r="G6" s="205"/>
      <c r="H6" s="60"/>
      <c r="L6" s="112"/>
      <c r="M6" s="23"/>
    </row>
    <row r="7" spans="1:18">
      <c r="K7" s="164">
        <f>IF(L7="OK",1,0)</f>
        <v>1</v>
      </c>
      <c r="L7" s="165" t="str">
        <f>IF(⑤集計表!M29="満たしている","OK","NG")</f>
        <v>OK</v>
      </c>
      <c r="M7" s="166" t="s">
        <v>209</v>
      </c>
    </row>
    <row r="8" spans="1:18" ht="19.5" thickBot="1">
      <c r="A8" t="s">
        <v>42</v>
      </c>
      <c r="F8" t="s">
        <v>34</v>
      </c>
      <c r="L8" s="112"/>
      <c r="M8" s="23"/>
    </row>
    <row r="9" spans="1:18" ht="19.5" thickBot="1">
      <c r="A9" s="1">
        <v>1</v>
      </c>
      <c r="B9" s="79" t="s">
        <v>56</v>
      </c>
      <c r="C9" s="248" t="s">
        <v>29</v>
      </c>
      <c r="D9" s="245"/>
      <c r="E9" s="22"/>
      <c r="F9" s="1">
        <v>8</v>
      </c>
      <c r="G9" s="17"/>
      <c r="H9" s="245" t="s">
        <v>143</v>
      </c>
      <c r="I9" s="246"/>
      <c r="L9" s="112"/>
      <c r="M9" s="23"/>
    </row>
    <row r="10" spans="1:18" ht="19.5" thickBot="1">
      <c r="A10" s="113">
        <v>2</v>
      </c>
      <c r="B10" s="114"/>
      <c r="C10" s="249" t="s">
        <v>141</v>
      </c>
      <c r="D10" s="250"/>
      <c r="E10" s="22"/>
      <c r="F10" s="1">
        <v>9</v>
      </c>
      <c r="G10" s="17"/>
      <c r="H10" s="245" t="s">
        <v>144</v>
      </c>
      <c r="I10" s="246"/>
      <c r="L10" s="112"/>
      <c r="M10" s="23"/>
    </row>
    <row r="11" spans="1:18" ht="19.5" thickBot="1">
      <c r="A11" s="1">
        <v>3</v>
      </c>
      <c r="B11" s="17" t="s">
        <v>56</v>
      </c>
      <c r="C11" s="132">
        <f>M24</f>
        <v>2</v>
      </c>
      <c r="D11" s="125" t="str">
        <f>IF(K2=1,"障害児保育加算","【適用不可】障害児保育加算")</f>
        <v>障害児保育加算</v>
      </c>
      <c r="E11" s="22"/>
      <c r="F11" s="1">
        <v>10</v>
      </c>
      <c r="G11" s="17"/>
      <c r="H11" s="245" t="str">
        <f>IF(K3=1,"管理者を配置していない場合","【適用不可（"&amp;③職員名簿!E11&amp;"）】管理者を配置していない場合")</f>
        <v>【適用不可（a）】管理者を配置していない場合</v>
      </c>
      <c r="I11" s="246"/>
      <c r="L11" s="112"/>
      <c r="M11" s="23"/>
    </row>
    <row r="12" spans="1:18" ht="19.5" thickBot="1">
      <c r="A12" s="1">
        <v>4</v>
      </c>
      <c r="B12" s="17"/>
      <c r="C12" s="121"/>
      <c r="D12" s="59" t="s">
        <v>30</v>
      </c>
      <c r="E12" s="22"/>
      <c r="F12" s="1">
        <v>11</v>
      </c>
      <c r="G12" s="185"/>
      <c r="H12" s="186"/>
      <c r="I12" s="81" t="s">
        <v>224</v>
      </c>
      <c r="L12" s="112"/>
      <c r="M12" s="23"/>
    </row>
    <row r="13" spans="1:18" ht="19.5" thickBot="1">
      <c r="A13" s="113">
        <v>5</v>
      </c>
      <c r="B13" s="114"/>
      <c r="C13" s="243" t="s">
        <v>31</v>
      </c>
      <c r="D13" s="244"/>
      <c r="E13" s="22"/>
      <c r="L13" s="112"/>
      <c r="M13" s="23"/>
    </row>
    <row r="14" spans="1:18" ht="19.5" thickBot="1">
      <c r="A14" s="1">
        <v>6</v>
      </c>
      <c r="B14" s="17"/>
      <c r="C14" s="245" t="s">
        <v>32</v>
      </c>
      <c r="D14" s="246"/>
      <c r="E14" s="22"/>
      <c r="F14" t="s">
        <v>35</v>
      </c>
      <c r="I14" s="23"/>
      <c r="L14" s="112"/>
      <c r="M14" s="23"/>
    </row>
    <row r="15" spans="1:18" ht="19.5" thickBot="1">
      <c r="A15" s="1">
        <v>7</v>
      </c>
      <c r="B15" s="17" t="s">
        <v>56</v>
      </c>
      <c r="C15" s="245" t="s">
        <v>33</v>
      </c>
      <c r="D15" s="246"/>
      <c r="E15" s="22"/>
      <c r="F15" s="131">
        <v>12</v>
      </c>
      <c r="G15" s="17"/>
      <c r="H15" s="245" t="s">
        <v>145</v>
      </c>
      <c r="I15" s="246"/>
      <c r="L15" s="112"/>
      <c r="M15" s="23"/>
      <c r="R15" s="122" t="s">
        <v>126</v>
      </c>
    </row>
    <row r="16" spans="1:18" ht="19.5" customHeight="1">
      <c r="E16" s="22"/>
      <c r="L16" s="112"/>
      <c r="M16" s="23"/>
      <c r="R16" s="118" t="s">
        <v>112</v>
      </c>
    </row>
    <row r="17" spans="5:18" ht="19.5" thickBot="1">
      <c r="E17" s="22"/>
      <c r="F17" t="s">
        <v>36</v>
      </c>
      <c r="I17" s="23"/>
      <c r="L17" s="112"/>
      <c r="M17" s="23"/>
      <c r="R17" s="118" t="s">
        <v>113</v>
      </c>
    </row>
    <row r="18" spans="5:18" ht="19.5" thickBot="1">
      <c r="E18" s="22"/>
      <c r="F18" s="1">
        <v>13</v>
      </c>
      <c r="G18" s="17" t="s">
        <v>56</v>
      </c>
      <c r="H18" s="245" t="s">
        <v>37</v>
      </c>
      <c r="I18" s="246"/>
      <c r="L18" s="112"/>
      <c r="M18" s="23"/>
      <c r="R18" s="118" t="s">
        <v>114</v>
      </c>
    </row>
    <row r="19" spans="5:18" ht="19.5" thickBot="1">
      <c r="E19" s="22"/>
      <c r="F19" s="1">
        <v>14</v>
      </c>
      <c r="G19" s="132" t="s">
        <v>56</v>
      </c>
      <c r="H19" s="245" t="s">
        <v>38</v>
      </c>
      <c r="I19" s="246"/>
      <c r="L19" s="112"/>
      <c r="M19" s="23"/>
      <c r="R19" s="118" t="s">
        <v>115</v>
      </c>
    </row>
    <row r="20" spans="5:18" ht="19.5" thickBot="1">
      <c r="E20" s="22"/>
      <c r="F20" s="113">
        <v>15</v>
      </c>
      <c r="G20" s="114"/>
      <c r="H20" s="250" t="s">
        <v>39</v>
      </c>
      <c r="I20" s="244"/>
      <c r="L20" s="112"/>
      <c r="M20" s="23"/>
      <c r="R20" s="118" t="s">
        <v>116</v>
      </c>
    </row>
    <row r="21" spans="5:18" ht="19.5" thickBot="1">
      <c r="E21" s="22"/>
      <c r="F21" s="113">
        <v>16</v>
      </c>
      <c r="G21" s="114"/>
      <c r="H21" s="250" t="s">
        <v>40</v>
      </c>
      <c r="I21" s="244"/>
      <c r="L21" s="112"/>
      <c r="M21" s="23"/>
      <c r="R21" s="118" t="s">
        <v>117</v>
      </c>
    </row>
    <row r="22" spans="5:18" ht="18.75" customHeight="1" thickBot="1">
      <c r="E22" s="22"/>
      <c r="F22" s="1">
        <v>17</v>
      </c>
      <c r="G22" s="17"/>
      <c r="H22" s="245" t="str">
        <f>IF(K4=1,"施設機能強化推進費加算","【適用不可】施設機能強化推進費加算")</f>
        <v>施設機能強化推進費加算</v>
      </c>
      <c r="I22" s="246"/>
      <c r="L22" s="112"/>
      <c r="M22" s="23"/>
      <c r="R22" s="118" t="s">
        <v>118</v>
      </c>
    </row>
    <row r="23" spans="5:18" ht="19.5" thickBot="1">
      <c r="F23" s="1">
        <v>18</v>
      </c>
      <c r="G23" s="17" t="s">
        <v>56</v>
      </c>
      <c r="H23" s="80" t="s">
        <v>250</v>
      </c>
      <c r="I23" s="81" t="s">
        <v>95</v>
      </c>
      <c r="L23" t="s">
        <v>146</v>
      </c>
      <c r="R23" s="118" t="s">
        <v>119</v>
      </c>
    </row>
    <row r="24" spans="5:18" ht="19.5" thickBot="1">
      <c r="F24" s="1">
        <v>19</v>
      </c>
      <c r="G24" s="17"/>
      <c r="H24" s="245" t="s">
        <v>41</v>
      </c>
      <c r="I24" s="246"/>
      <c r="M24" s="45">
        <f>②児童名簿!Q15</f>
        <v>2</v>
      </c>
      <c r="R24" s="118" t="s">
        <v>120</v>
      </c>
    </row>
    <row r="25" spans="5:18" ht="18.75" customHeight="1">
      <c r="R25" s="118" t="s">
        <v>121</v>
      </c>
    </row>
    <row r="26" spans="5:18">
      <c r="R26" s="118" t="s">
        <v>122</v>
      </c>
    </row>
    <row r="27" spans="5:18">
      <c r="R27" s="118" t="s">
        <v>123</v>
      </c>
    </row>
    <row r="28" spans="5:18">
      <c r="R28" s="118" t="s">
        <v>124</v>
      </c>
    </row>
    <row r="29" spans="5:18">
      <c r="R29" s="118" t="s">
        <v>125</v>
      </c>
    </row>
  </sheetData>
  <mergeCells count="18">
    <mergeCell ref="H19:I19"/>
    <mergeCell ref="H15:I15"/>
    <mergeCell ref="H22:I22"/>
    <mergeCell ref="H24:I24"/>
    <mergeCell ref="H20:I20"/>
    <mergeCell ref="H21:I21"/>
    <mergeCell ref="H18:I18"/>
    <mergeCell ref="A3:D3"/>
    <mergeCell ref="A1:I1"/>
    <mergeCell ref="C9:D9"/>
    <mergeCell ref="C10:D10"/>
    <mergeCell ref="H10:I10"/>
    <mergeCell ref="H9:I9"/>
    <mergeCell ref="C13:D13"/>
    <mergeCell ref="C14:D14"/>
    <mergeCell ref="C15:D15"/>
    <mergeCell ref="H11:I11"/>
    <mergeCell ref="A6:G6"/>
  </mergeCells>
  <phoneticPr fontId="1"/>
  <dataValidations count="5">
    <dataValidation type="list" allowBlank="1" showInputMessage="1" showErrorMessage="1" sqref="B9:B15 G15 G18:G24 G9:G12">
      <formula1>"〇"</formula1>
    </dataValidation>
    <dataValidation type="whole" allowBlank="1" showInputMessage="1" showErrorMessage="1" sqref="C11">
      <formula1>1</formula1>
      <formula2>L14</formula2>
    </dataValidation>
    <dataValidation type="list" allowBlank="1" showInputMessage="1" showErrorMessage="1" sqref="H23">
      <formula1>"A,B,C"</formula1>
    </dataValidation>
    <dataValidation type="list" allowBlank="1" showInputMessage="1" showErrorMessage="1" sqref="H12">
      <formula1>"1日,2日,3日,全日"</formula1>
    </dataValidation>
    <dataValidation type="list" allowBlank="1" showInputMessage="1" showErrorMessage="1" sqref="C12">
      <formula1>$R$16:$R$29</formula1>
    </dataValidation>
  </dataValidations>
  <pageMargins left="0.7" right="0.7" top="0.75" bottom="0.75" header="0.3" footer="0.3"/>
  <pageSetup paperSize="9" scale="97"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64"/>
  <sheetViews>
    <sheetView view="pageBreakPreview" topLeftCell="A16" zoomScale="130" zoomScaleNormal="130" zoomScaleSheetLayoutView="130" workbookViewId="0">
      <selection activeCell="B25" sqref="B25"/>
    </sheetView>
  </sheetViews>
  <sheetFormatPr defaultRowHeight="18.75"/>
  <cols>
    <col min="1" max="1" width="0.625" customWidth="1"/>
    <col min="2" max="3" width="3.375" style="42" customWidth="1"/>
    <col min="4" max="4" width="8.125" style="42" customWidth="1"/>
    <col min="5" max="5" width="1.75" customWidth="1"/>
    <col min="6" max="7" width="3.375" style="42" customWidth="1"/>
    <col min="8" max="8" width="8.125" style="42" customWidth="1"/>
    <col min="9" max="9" width="0.625" customWidth="1"/>
    <col min="10" max="10" width="3" customWidth="1"/>
    <col min="15" max="15" width="9" customWidth="1"/>
    <col min="16" max="16" width="3.25" customWidth="1"/>
  </cols>
  <sheetData>
    <row r="1" spans="1:16" ht="19.5">
      <c r="B1" s="272" t="str">
        <f>①基本情報!A1</f>
        <v>教育・保育給付に係る加算等確認表（小規模保育事業A型)</v>
      </c>
      <c r="C1" s="272"/>
      <c r="D1" s="272"/>
      <c r="E1" s="272"/>
      <c r="F1" s="272"/>
      <c r="G1" s="272"/>
      <c r="H1" s="272"/>
      <c r="I1" s="272"/>
      <c r="J1" s="272"/>
      <c r="K1" s="272"/>
      <c r="L1" s="272"/>
      <c r="M1" s="272"/>
      <c r="N1" s="272"/>
      <c r="O1" s="4"/>
    </row>
    <row r="2" spans="1:16" s="4" customFormat="1" ht="15.75">
      <c r="B2" s="64"/>
      <c r="C2" s="64"/>
      <c r="D2" s="64"/>
      <c r="F2" s="64"/>
      <c r="G2" s="64"/>
      <c r="H2" s="64"/>
      <c r="O2" s="173">
        <f>改修履歴!A1</f>
        <v>0.99</v>
      </c>
    </row>
    <row r="3" spans="1:16" s="4" customFormat="1" ht="19.5" customHeight="1" thickBot="1">
      <c r="B3" s="277" t="s">
        <v>25</v>
      </c>
      <c r="C3" s="277"/>
      <c r="D3" s="277"/>
      <c r="E3" s="277"/>
      <c r="F3" s="277"/>
      <c r="N3" s="278" t="s">
        <v>178</v>
      </c>
      <c r="O3" s="278"/>
    </row>
    <row r="4" spans="1:16" s="4" customFormat="1" ht="19.5" customHeight="1" thickBot="1">
      <c r="B4" s="269" t="str">
        <f>①基本情報!A7</f>
        <v>記載例小規模保育園</v>
      </c>
      <c r="C4" s="270"/>
      <c r="D4" s="270"/>
      <c r="E4" s="270"/>
      <c r="F4" s="270"/>
      <c r="G4" s="270"/>
      <c r="H4" s="270"/>
      <c r="I4" s="270"/>
      <c r="J4" s="270"/>
      <c r="K4" s="271"/>
      <c r="L4" s="108"/>
      <c r="M4" s="82"/>
      <c r="N4" s="267">
        <f>①基本情報!A4</f>
        <v>44652</v>
      </c>
      <c r="O4" s="268"/>
    </row>
    <row r="5" spans="1:16" s="4" customFormat="1" ht="15.75">
      <c r="B5" s="64"/>
      <c r="C5" s="64"/>
      <c r="D5" s="64"/>
      <c r="F5" s="64"/>
      <c r="G5" s="64"/>
      <c r="H5" s="64"/>
    </row>
    <row r="6" spans="1:16" s="4" customFormat="1" ht="16.5" thickBot="1">
      <c r="B6" s="64"/>
      <c r="C6" s="64"/>
      <c r="D6" s="64"/>
      <c r="F6" s="64"/>
      <c r="G6" s="64"/>
      <c r="H6" s="64"/>
    </row>
    <row r="7" spans="1:16" s="4" customFormat="1" ht="16.5" thickBot="1">
      <c r="A7" s="273" t="s">
        <v>83</v>
      </c>
      <c r="B7" s="274"/>
      <c r="C7" s="274"/>
      <c r="D7" s="274"/>
      <c r="E7" s="274"/>
      <c r="F7" s="274"/>
      <c r="G7" s="274"/>
      <c r="H7" s="274"/>
      <c r="I7" s="275"/>
      <c r="K7" s="266" t="s">
        <v>175</v>
      </c>
      <c r="L7" s="266"/>
      <c r="M7" s="266"/>
      <c r="N7" s="266"/>
      <c r="O7" s="266"/>
    </row>
    <row r="8" spans="1:16" s="4" customFormat="1" ht="17.25" thickBot="1">
      <c r="A8" s="86"/>
      <c r="B8" s="85"/>
      <c r="C8" s="10"/>
      <c r="D8" s="10"/>
      <c r="E8" s="82"/>
      <c r="F8" s="85"/>
      <c r="G8" s="10"/>
      <c r="H8" s="10"/>
      <c r="I8" s="87"/>
      <c r="K8" s="276" t="str">
        <f>"常勤 "&amp;③職員名簿!V28&amp;" 人+ 非常勤常勤換算 "&amp;③職員名簿!X29&amp;"人"</f>
        <v>常勤 2 人+ 非常勤常勤換算 4人</v>
      </c>
      <c r="L8" s="276"/>
      <c r="M8" s="276"/>
      <c r="N8" s="103" t="s">
        <v>90</v>
      </c>
      <c r="O8" s="74">
        <f>③職員名簿!V28+③職員名簿!X29</f>
        <v>6</v>
      </c>
      <c r="P8" s="4" t="s">
        <v>78</v>
      </c>
    </row>
    <row r="9" spans="1:16" s="4" customFormat="1" ht="15.75">
      <c r="A9" s="86"/>
      <c r="B9" s="66" t="str">
        <f>IF(①基本情報!J4="","",①基本情報!J4)</f>
        <v>〇</v>
      </c>
      <c r="C9" s="78">
        <v>1</v>
      </c>
      <c r="D9" s="252" t="s">
        <v>150</v>
      </c>
      <c r="E9" s="252"/>
      <c r="F9" s="252"/>
      <c r="G9" s="252"/>
      <c r="H9" s="252"/>
      <c r="I9" s="87"/>
      <c r="O9" s="4" t="str">
        <f>IF(O8-M18&lt;=0,"NG","")</f>
        <v/>
      </c>
    </row>
    <row r="10" spans="1:16" s="4" customFormat="1" ht="15.75">
      <c r="A10" s="86"/>
      <c r="B10" s="66" t="str">
        <f>IF(①基本情報!J5="","",①基本情報!J5)</f>
        <v/>
      </c>
      <c r="C10" s="78">
        <v>2</v>
      </c>
      <c r="D10" s="252" t="s">
        <v>151</v>
      </c>
      <c r="E10" s="252"/>
      <c r="F10" s="252"/>
      <c r="G10" s="252"/>
      <c r="H10" s="252"/>
      <c r="I10" s="87"/>
      <c r="K10" s="265" t="s">
        <v>76</v>
      </c>
      <c r="L10" s="265"/>
      <c r="M10" s="265"/>
      <c r="N10" s="106"/>
    </row>
    <row r="11" spans="1:16" s="4" customFormat="1" ht="15.75">
      <c r="A11" s="86"/>
      <c r="B11" s="66" t="str">
        <f>IF(①基本情報!J6="","",①基本情報!J6)</f>
        <v/>
      </c>
      <c r="C11" s="78">
        <v>3</v>
      </c>
      <c r="D11" s="252" t="s">
        <v>152</v>
      </c>
      <c r="E11" s="252"/>
      <c r="F11" s="252"/>
      <c r="G11" s="252"/>
      <c r="H11" s="252"/>
      <c r="I11" s="87"/>
      <c r="K11" s="44"/>
      <c r="L11" s="44" t="s">
        <v>51</v>
      </c>
      <c r="M11" s="44" t="s">
        <v>52</v>
      </c>
    </row>
    <row r="12" spans="1:16" s="4" customFormat="1" ht="15.75" customHeight="1">
      <c r="A12" s="86"/>
      <c r="B12" s="66" t="str">
        <f>IF(①基本情報!J7="","",①基本情報!J7)</f>
        <v/>
      </c>
      <c r="C12" s="78">
        <v>4</v>
      </c>
      <c r="D12" s="252" t="s">
        <v>154</v>
      </c>
      <c r="E12" s="252"/>
      <c r="F12" s="252"/>
      <c r="G12" s="252"/>
      <c r="H12" s="252"/>
      <c r="I12" s="87"/>
      <c r="K12" s="44" t="s">
        <v>49</v>
      </c>
      <c r="L12" s="11">
        <f>②児童名簿!K11</f>
        <v>2</v>
      </c>
      <c r="M12" s="67">
        <f>ROUNDDOWN(L12/3,1)</f>
        <v>0.6</v>
      </c>
      <c r="N12" s="4" t="s">
        <v>78</v>
      </c>
    </row>
    <row r="13" spans="1:16" s="4" customFormat="1" ht="15.75">
      <c r="A13" s="86"/>
      <c r="B13" s="66" t="str">
        <f>IF(①基本情報!J8="","",①基本情報!J8)</f>
        <v>〇</v>
      </c>
      <c r="C13" s="104">
        <v>5</v>
      </c>
      <c r="D13" s="252" t="s">
        <v>153</v>
      </c>
      <c r="E13" s="252"/>
      <c r="F13" s="252"/>
      <c r="G13" s="252"/>
      <c r="H13" s="252"/>
      <c r="I13" s="87"/>
      <c r="K13" s="44" t="s">
        <v>54</v>
      </c>
      <c r="L13" s="11">
        <f>②児童名簿!L11+②児童名簿!M11</f>
        <v>15</v>
      </c>
      <c r="M13" s="67">
        <f>ROUNDDOWN(L13/6,1)</f>
        <v>2.5</v>
      </c>
      <c r="N13" s="4" t="s">
        <v>78</v>
      </c>
    </row>
    <row r="14" spans="1:16" s="4" customFormat="1" ht="15.75">
      <c r="A14" s="86"/>
      <c r="B14" s="10"/>
      <c r="C14" s="10" t="str">
        <f>IF(D14&gt;=2,"OK","")</f>
        <v/>
      </c>
      <c r="D14" s="83"/>
      <c r="E14" s="84"/>
      <c r="F14" s="69"/>
      <c r="G14" s="10"/>
      <c r="H14" s="70">
        <f>①基本情報!N2</f>
        <v>2</v>
      </c>
      <c r="I14" s="87"/>
      <c r="K14" s="44" t="s">
        <v>50</v>
      </c>
      <c r="L14" s="11">
        <f>②児童名簿!N11</f>
        <v>0</v>
      </c>
      <c r="M14" s="67">
        <f>IF(B22="〇",ROUNDDOWN(L14/15,1),ROUNDDOWN(L14/20,1))</f>
        <v>0</v>
      </c>
      <c r="N14" s="4" t="s">
        <v>78</v>
      </c>
    </row>
    <row r="15" spans="1:16" s="4" customFormat="1" ht="16.5" thickBot="1">
      <c r="A15" s="88"/>
      <c r="B15" s="89"/>
      <c r="C15" s="89"/>
      <c r="D15" s="90"/>
      <c r="E15" s="91"/>
      <c r="F15" s="92"/>
      <c r="G15" s="89"/>
      <c r="H15" s="93"/>
      <c r="I15" s="94"/>
      <c r="K15" s="44" t="s">
        <v>55</v>
      </c>
      <c r="L15" s="11">
        <f>②児童名簿!O11+②児童名簿!P11</f>
        <v>0</v>
      </c>
      <c r="M15" s="71">
        <f>ROUNDDOWN(L15/30,1)</f>
        <v>0</v>
      </c>
      <c r="N15" s="4" t="s">
        <v>78</v>
      </c>
    </row>
    <row r="16" spans="1:16" s="4" customFormat="1" ht="16.5" thickBot="1">
      <c r="B16" s="10"/>
      <c r="C16" s="10"/>
      <c r="D16" s="83"/>
      <c r="E16" s="84"/>
      <c r="F16" s="69"/>
      <c r="G16" s="69"/>
      <c r="H16" s="70"/>
      <c r="K16" s="134"/>
      <c r="L16" s="68" t="s">
        <v>53</v>
      </c>
      <c r="M16" s="73">
        <f>SUM(M12:M15)</f>
        <v>3.1</v>
      </c>
      <c r="N16" s="4" t="s">
        <v>78</v>
      </c>
      <c r="O16" s="82"/>
    </row>
    <row r="17" spans="1:16" s="4" customFormat="1" ht="19.5" customHeight="1" thickBot="1">
      <c r="A17" s="255" t="s">
        <v>77</v>
      </c>
      <c r="B17" s="256"/>
      <c r="C17" s="256"/>
      <c r="D17" s="256"/>
      <c r="E17" s="256"/>
      <c r="F17" s="256"/>
      <c r="G17" s="256"/>
      <c r="H17" s="256"/>
      <c r="I17" s="257"/>
      <c r="K17" s="135"/>
      <c r="M17" s="156" t="s">
        <v>187</v>
      </c>
    </row>
    <row r="18" spans="1:16" s="4" customFormat="1" ht="16.5" thickBot="1">
      <c r="A18" s="86"/>
      <c r="B18" s="85" t="s">
        <v>42</v>
      </c>
      <c r="C18" s="10"/>
      <c r="D18" s="10"/>
      <c r="E18" s="72"/>
      <c r="F18" s="85" t="s">
        <v>34</v>
      </c>
      <c r="G18" s="10"/>
      <c r="H18" s="10"/>
      <c r="I18" s="87"/>
      <c r="M18" s="73">
        <f>ROUND(M16+1,0)</f>
        <v>4</v>
      </c>
      <c r="N18" s="4" t="s">
        <v>78</v>
      </c>
      <c r="O18" s="73">
        <f>O8-M18</f>
        <v>2</v>
      </c>
      <c r="P18" s="4" t="s">
        <v>78</v>
      </c>
    </row>
    <row r="19" spans="1:16" s="4" customFormat="1" ht="15.75">
      <c r="A19" s="86"/>
      <c r="B19" s="66" t="str">
        <f>IF(④加算!B9="","",④加算!B9)</f>
        <v>〇</v>
      </c>
      <c r="C19" s="78">
        <v>1</v>
      </c>
      <c r="D19" s="78" t="s">
        <v>71</v>
      </c>
      <c r="E19" s="72"/>
      <c r="F19" s="66" t="str">
        <f>IF(④加算!G9="","",④加算!G9)</f>
        <v/>
      </c>
      <c r="G19" s="78"/>
      <c r="H19" s="78" t="s">
        <v>161</v>
      </c>
      <c r="I19" s="87"/>
      <c r="K19" s="254"/>
      <c r="L19" s="254"/>
    </row>
    <row r="20" spans="1:16" s="4" customFormat="1" ht="15.75">
      <c r="A20" s="86"/>
      <c r="B20" s="66" t="str">
        <f>IF(④加算!B10="","",④加算!B10)</f>
        <v/>
      </c>
      <c r="C20" s="78">
        <v>2</v>
      </c>
      <c r="D20" s="78" t="s">
        <v>155</v>
      </c>
      <c r="E20" s="72"/>
      <c r="F20" s="66" t="str">
        <f>IF(④加算!G10="","",④加算!G10)</f>
        <v/>
      </c>
      <c r="G20" s="78"/>
      <c r="H20" s="78" t="s">
        <v>162</v>
      </c>
      <c r="I20" s="87"/>
      <c r="K20" s="254" t="s">
        <v>105</v>
      </c>
      <c r="L20" s="254"/>
      <c r="M20" s="116" t="str">
        <f>IF(O18&gt;=0,"満たしている","満たしていない")</f>
        <v>満たしている</v>
      </c>
      <c r="N20" s="135"/>
    </row>
    <row r="21" spans="1:16" s="4" customFormat="1" ht="15.75">
      <c r="A21" s="86"/>
      <c r="B21" s="66">
        <f>IF(④加算!B11="","",④加算!C11)</f>
        <v>2</v>
      </c>
      <c r="C21" s="78">
        <v>3</v>
      </c>
      <c r="D21" s="78" t="s">
        <v>156</v>
      </c>
      <c r="E21" s="72"/>
      <c r="F21" s="66" t="str">
        <f>IF(④加算!G11="","",④加算!G11)</f>
        <v/>
      </c>
      <c r="G21" s="78"/>
      <c r="H21" s="78" t="s">
        <v>163</v>
      </c>
      <c r="I21" s="87"/>
      <c r="K21" s="135"/>
      <c r="L21" s="135"/>
      <c r="M21" s="135"/>
      <c r="N21" s="135"/>
    </row>
    <row r="22" spans="1:16" s="4" customFormat="1" ht="15.75">
      <c r="A22" s="86"/>
      <c r="B22" s="66" t="str">
        <f>IF(④加算!B12="","",④加算!C12)</f>
        <v/>
      </c>
      <c r="C22" s="78">
        <v>4</v>
      </c>
      <c r="D22" s="78" t="s">
        <v>157</v>
      </c>
      <c r="E22" s="72"/>
      <c r="F22" s="66" t="str">
        <f>IF(④加算!G12="","",④加算!H12)</f>
        <v/>
      </c>
      <c r="G22" s="126"/>
      <c r="H22" s="126" t="s">
        <v>94</v>
      </c>
      <c r="I22" s="87"/>
    </row>
    <row r="23" spans="1:16" s="4" customFormat="1" ht="15.75">
      <c r="A23" s="86"/>
      <c r="B23" s="66" t="str">
        <f>IF(④加算!B13="","",④加算!B13)</f>
        <v/>
      </c>
      <c r="C23" s="78">
        <v>5</v>
      </c>
      <c r="D23" s="78" t="s">
        <v>158</v>
      </c>
      <c r="E23" s="72"/>
      <c r="F23" s="10"/>
      <c r="G23" s="10"/>
      <c r="H23" s="10"/>
      <c r="I23" s="87"/>
      <c r="K23" s="259" t="s">
        <v>104</v>
      </c>
      <c r="L23" s="260"/>
      <c r="M23" s="260"/>
    </row>
    <row r="24" spans="1:16" s="4" customFormat="1" ht="15.75">
      <c r="A24" s="86"/>
      <c r="B24" s="66" t="str">
        <f>IF(④加算!B14="","",④加算!B14)</f>
        <v/>
      </c>
      <c r="C24" s="78">
        <v>6</v>
      </c>
      <c r="D24" s="78" t="s">
        <v>159</v>
      </c>
      <c r="E24" s="72"/>
      <c r="F24" s="85" t="s">
        <v>35</v>
      </c>
      <c r="G24" s="10"/>
      <c r="H24" s="10"/>
      <c r="I24" s="87"/>
      <c r="K24" s="258" t="s">
        <v>96</v>
      </c>
      <c r="L24" s="258"/>
      <c r="M24" s="105">
        <f>IF(B10="〇",1,0)</f>
        <v>0</v>
      </c>
      <c r="N24" s="4" t="s">
        <v>78</v>
      </c>
    </row>
    <row r="25" spans="1:16" s="4" customFormat="1" ht="15.75">
      <c r="A25" s="86"/>
      <c r="B25" s="66" t="str">
        <f>IF(④加算!B15="","",④加算!B15)</f>
        <v>〇</v>
      </c>
      <c r="C25" s="78">
        <v>7</v>
      </c>
      <c r="D25" s="78" t="s">
        <v>160</v>
      </c>
      <c r="E25" s="72"/>
      <c r="F25" s="66" t="str">
        <f>IF(④加算!G15="","",④加算!G15)</f>
        <v/>
      </c>
      <c r="G25" s="126"/>
      <c r="H25" s="126" t="s">
        <v>164</v>
      </c>
      <c r="I25" s="87"/>
      <c r="M25" s="136"/>
    </row>
    <row r="26" spans="1:16" s="4" customFormat="1" ht="16.5" thickBot="1">
      <c r="A26" s="86"/>
      <c r="B26" s="10"/>
      <c r="C26" s="10"/>
      <c r="D26" s="10"/>
      <c r="E26" s="72"/>
      <c r="F26" s="10"/>
      <c r="G26" s="10"/>
      <c r="H26" s="10"/>
      <c r="I26" s="87"/>
      <c r="K26" s="145" t="s">
        <v>189</v>
      </c>
    </row>
    <row r="27" spans="1:16" s="4" customFormat="1" ht="16.5" thickBot="1">
      <c r="A27" s="86"/>
      <c r="B27" s="10"/>
      <c r="C27" s="10"/>
      <c r="D27" s="10"/>
      <c r="E27" s="72"/>
      <c r="F27" s="85" t="s">
        <v>36</v>
      </c>
      <c r="G27" s="10"/>
      <c r="H27" s="10"/>
      <c r="I27" s="87"/>
      <c r="K27" s="253" t="s">
        <v>190</v>
      </c>
      <c r="L27" s="253"/>
      <c r="M27" s="105" t="str">
        <f>IF(③職員名簿!AA13=1,"OK","NG")</f>
        <v>OK</v>
      </c>
      <c r="N27" s="143">
        <f>IF(COUNTIF(M27,"OK")=1,1,0)</f>
        <v>1</v>
      </c>
      <c r="O27" s="73">
        <f>O18-M24</f>
        <v>2</v>
      </c>
      <c r="P27" s="4" t="s">
        <v>78</v>
      </c>
    </row>
    <row r="28" spans="1:16" s="4" customFormat="1" ht="18.75" customHeight="1">
      <c r="A28" s="86"/>
      <c r="B28" s="10"/>
      <c r="C28" s="10"/>
      <c r="D28" s="10"/>
      <c r="E28" s="72"/>
      <c r="F28" s="66" t="str">
        <f>IF(④加算!G18="","",④加算!G18)</f>
        <v>〇</v>
      </c>
      <c r="G28" s="126">
        <v>24</v>
      </c>
      <c r="H28" s="126" t="s">
        <v>72</v>
      </c>
      <c r="I28" s="87"/>
      <c r="J28" s="162"/>
      <c r="K28" s="261" t="s">
        <v>191</v>
      </c>
      <c r="L28" s="261"/>
      <c r="M28" s="161"/>
    </row>
    <row r="29" spans="1:16" s="4" customFormat="1" ht="15.75">
      <c r="A29" s="86"/>
      <c r="B29" s="10"/>
      <c r="C29" s="10"/>
      <c r="D29" s="10"/>
      <c r="E29" s="72"/>
      <c r="F29" s="66" t="str">
        <f>IF(④加算!G19="","",④加算!G19)</f>
        <v>〇</v>
      </c>
      <c r="G29" s="126">
        <v>25</v>
      </c>
      <c r="H29" s="126" t="s">
        <v>73</v>
      </c>
      <c r="I29" s="87"/>
      <c r="J29" s="162"/>
      <c r="K29" s="262"/>
      <c r="L29" s="262"/>
      <c r="M29" s="116" t="str">
        <f>IF($O$27&gt;=0,IF(N27=1,"満たしている","満たしていない"),"満たしていない")</f>
        <v>満たしている</v>
      </c>
    </row>
    <row r="30" spans="1:16" s="4" customFormat="1" ht="16.5" customHeight="1">
      <c r="A30" s="86"/>
      <c r="B30" s="10"/>
      <c r="C30" s="10"/>
      <c r="D30" s="10"/>
      <c r="E30" s="72"/>
      <c r="F30" s="115" t="str">
        <f>IF(④加算!G20="","",④加算!G20)</f>
        <v/>
      </c>
      <c r="G30" s="115">
        <v>31</v>
      </c>
      <c r="H30" s="115" t="s">
        <v>74</v>
      </c>
      <c r="I30" s="87"/>
    </row>
    <row r="31" spans="1:16" s="4" customFormat="1" ht="15.75">
      <c r="A31" s="86"/>
      <c r="B31" s="10"/>
      <c r="C31" s="10"/>
      <c r="D31" s="10"/>
      <c r="E31" s="72"/>
      <c r="F31" s="115" t="str">
        <f>IF(④加算!G21="","",④加算!G21)</f>
        <v/>
      </c>
      <c r="G31" s="115">
        <v>32</v>
      </c>
      <c r="H31" s="115" t="s">
        <v>75</v>
      </c>
      <c r="I31" s="87"/>
    </row>
    <row r="32" spans="1:16" s="4" customFormat="1" ht="15" customHeight="1">
      <c r="A32" s="86"/>
      <c r="B32" s="10"/>
      <c r="C32" s="10"/>
      <c r="D32" s="10"/>
      <c r="E32" s="72"/>
      <c r="F32" s="66" t="str">
        <f>IF(④加算!G22="","",④加算!G22)</f>
        <v/>
      </c>
      <c r="G32" s="126">
        <v>28</v>
      </c>
      <c r="H32" s="126" t="s">
        <v>93</v>
      </c>
      <c r="I32" s="87"/>
      <c r="K32" s="147" t="s">
        <v>181</v>
      </c>
      <c r="L32" s="146"/>
      <c r="M32" s="146"/>
      <c r="N32" s="142"/>
    </row>
    <row r="33" spans="1:16" s="4" customFormat="1" ht="15.75">
      <c r="A33" s="86"/>
      <c r="B33" s="10"/>
      <c r="C33" s="10"/>
      <c r="D33" s="10"/>
      <c r="E33" s="82"/>
      <c r="F33" s="66" t="str">
        <f>IF(④加算!G23="","",④加算!H23)</f>
        <v>B</v>
      </c>
      <c r="G33" s="126">
        <v>29</v>
      </c>
      <c r="H33" s="126" t="s">
        <v>91</v>
      </c>
      <c r="I33" s="87"/>
      <c r="K33" s="126"/>
      <c r="L33" s="126" t="s">
        <v>51</v>
      </c>
      <c r="M33" s="126" t="s">
        <v>52</v>
      </c>
    </row>
    <row r="34" spans="1:16" s="4" customFormat="1" ht="15.75">
      <c r="A34" s="86"/>
      <c r="B34" s="10"/>
      <c r="C34" s="10"/>
      <c r="D34" s="10"/>
      <c r="E34" s="82"/>
      <c r="F34" s="66" t="str">
        <f>IF(④加算!G24="","",④加算!G24)</f>
        <v/>
      </c>
      <c r="G34" s="126">
        <v>30</v>
      </c>
      <c r="H34" s="126" t="s">
        <v>92</v>
      </c>
      <c r="I34" s="87"/>
      <c r="K34" s="126" t="s">
        <v>49</v>
      </c>
      <c r="L34" s="11">
        <f>②児童名簿!K19</f>
        <v>2</v>
      </c>
      <c r="M34" s="67">
        <f>ROUNDDOWN(L34/3,1)</f>
        <v>0.6</v>
      </c>
      <c r="N34" s="4" t="s">
        <v>78</v>
      </c>
    </row>
    <row r="35" spans="1:16" s="4" customFormat="1" ht="15.75">
      <c r="A35" s="86"/>
      <c r="B35" s="10"/>
      <c r="C35" s="10"/>
      <c r="D35" s="10"/>
      <c r="E35" s="82"/>
      <c r="F35" s="10"/>
      <c r="G35" s="10"/>
      <c r="H35" s="10"/>
      <c r="I35" s="87"/>
      <c r="K35" s="126" t="s">
        <v>54</v>
      </c>
      <c r="L35" s="11">
        <f>②児童名簿!L19+②児童名簿!M19</f>
        <v>13</v>
      </c>
      <c r="M35" s="67">
        <f>ROUNDDOWN(L35/6,1)</f>
        <v>2.1</v>
      </c>
      <c r="N35" s="4" t="s">
        <v>78</v>
      </c>
    </row>
    <row r="36" spans="1:16" s="4" customFormat="1" ht="15.75">
      <c r="A36" s="86"/>
      <c r="B36" s="10"/>
      <c r="C36" s="10"/>
      <c r="D36" s="10"/>
      <c r="E36" s="82"/>
      <c r="F36" s="10"/>
      <c r="G36" s="10"/>
      <c r="H36" s="10"/>
      <c r="I36" s="87"/>
      <c r="K36" s="126" t="s">
        <v>50</v>
      </c>
      <c r="L36" s="11">
        <f>②児童名簿!N19</f>
        <v>0</v>
      </c>
      <c r="M36" s="67">
        <f>IF(B46="〇",ROUNDDOWN(L36/15,1),ROUNDDOWN(L36/20,1))</f>
        <v>0</v>
      </c>
      <c r="N36" s="4" t="s">
        <v>78</v>
      </c>
    </row>
    <row r="37" spans="1:16" s="4" customFormat="1" ht="16.5" thickBot="1">
      <c r="A37" s="88"/>
      <c r="B37" s="89"/>
      <c r="C37" s="89"/>
      <c r="D37" s="89"/>
      <c r="E37" s="95"/>
      <c r="F37" s="89"/>
      <c r="G37" s="89"/>
      <c r="H37" s="89"/>
      <c r="I37" s="94"/>
      <c r="K37" s="126" t="s">
        <v>55</v>
      </c>
      <c r="L37" s="11">
        <f>②児童名簿!O19+②児童名簿!P19</f>
        <v>0</v>
      </c>
      <c r="M37" s="67">
        <f>ROUNDDOWN(L37/30,1)</f>
        <v>0</v>
      </c>
      <c r="N37" s="4" t="s">
        <v>78</v>
      </c>
    </row>
    <row r="38" spans="1:16" s="4" customFormat="1" ht="15.75">
      <c r="A38" s="159"/>
      <c r="B38" s="10"/>
      <c r="C38" s="10"/>
      <c r="D38" s="10"/>
      <c r="E38" s="82"/>
      <c r="F38" s="10"/>
      <c r="G38" s="10"/>
      <c r="H38" s="10"/>
      <c r="I38" s="82"/>
      <c r="J38" s="82"/>
      <c r="K38" s="147" t="s">
        <v>193</v>
      </c>
      <c r="L38" s="148"/>
      <c r="M38" s="148"/>
      <c r="N38" s="142"/>
    </row>
    <row r="39" spans="1:16" s="4" customFormat="1" ht="15.75">
      <c r="A39" s="82"/>
      <c r="B39" s="10"/>
      <c r="C39" s="10"/>
      <c r="D39" s="10"/>
      <c r="E39" s="82"/>
      <c r="F39" s="10"/>
      <c r="G39" s="10"/>
      <c r="H39" s="10"/>
      <c r="I39" s="82"/>
      <c r="J39" s="82"/>
      <c r="K39" s="126"/>
      <c r="L39" s="126" t="s">
        <v>51</v>
      </c>
      <c r="M39" s="126" t="s">
        <v>52</v>
      </c>
    </row>
    <row r="40" spans="1:16" s="4" customFormat="1" ht="15.75">
      <c r="A40" s="82"/>
      <c r="B40" s="10"/>
      <c r="C40" s="10"/>
      <c r="D40" s="10"/>
      <c r="E40" s="82"/>
      <c r="F40" s="10"/>
      <c r="G40" s="10"/>
      <c r="H40" s="10"/>
      <c r="I40" s="82"/>
      <c r="J40" s="82"/>
      <c r="K40" s="126" t="s">
        <v>174</v>
      </c>
      <c r="L40" s="11">
        <f>④加算!$M$24</f>
        <v>2</v>
      </c>
      <c r="M40" s="71">
        <f>ROUNDDOWN(L40/2,1)</f>
        <v>1</v>
      </c>
      <c r="N40" s="4" t="s">
        <v>78</v>
      </c>
    </row>
    <row r="41" spans="1:16" s="4" customFormat="1" ht="15.75">
      <c r="A41" s="82"/>
      <c r="B41" s="10"/>
      <c r="C41" s="10"/>
      <c r="D41" s="10"/>
      <c r="E41" s="82"/>
      <c r="F41" s="10"/>
      <c r="G41" s="10"/>
      <c r="H41" s="10"/>
      <c r="I41" s="82"/>
      <c r="J41" s="82"/>
      <c r="L41" s="68" t="s">
        <v>3</v>
      </c>
      <c r="M41" s="144">
        <f>SUM(M34:M37,M40)</f>
        <v>3.7</v>
      </c>
      <c r="N41" s="4" t="s">
        <v>78</v>
      </c>
    </row>
    <row r="42" spans="1:16" s="4" customFormat="1" ht="15.75">
      <c r="A42" s="82"/>
      <c r="B42" s="10"/>
      <c r="C42" s="10"/>
      <c r="D42" s="158" t="s">
        <v>188</v>
      </c>
      <c r="E42" s="82"/>
      <c r="F42" s="10"/>
      <c r="G42" s="10"/>
      <c r="H42" s="10"/>
      <c r="I42" s="82"/>
      <c r="J42" s="82"/>
    </row>
    <row r="43" spans="1:16" s="4" customFormat="1" ht="15.75" customHeight="1">
      <c r="A43" s="82"/>
      <c r="B43" s="10"/>
      <c r="C43" s="10"/>
      <c r="D43" s="253" t="s">
        <v>171</v>
      </c>
      <c r="E43" s="253"/>
      <c r="F43" s="253"/>
      <c r="G43" s="253"/>
      <c r="H43" s="157" t="str">
        <f>IF(③職員名簿!Z11=1,"OK","NG")</f>
        <v>OK</v>
      </c>
      <c r="I43" s="82"/>
      <c r="J43" s="82"/>
      <c r="K43" s="263" t="s">
        <v>194</v>
      </c>
      <c r="L43" s="264"/>
      <c r="M43" s="144">
        <f>ROUND(M41+1,0)</f>
        <v>5</v>
      </c>
      <c r="N43" s="4" t="s">
        <v>78</v>
      </c>
    </row>
    <row r="44" spans="1:16" s="4" customFormat="1" ht="15.75" customHeight="1" thickBot="1">
      <c r="A44" s="82"/>
      <c r="B44" s="10"/>
      <c r="C44" s="10"/>
      <c r="D44" s="253" t="s">
        <v>172</v>
      </c>
      <c r="E44" s="253"/>
      <c r="F44" s="253"/>
      <c r="G44" s="253"/>
      <c r="H44" s="157" t="str">
        <f>IF(③職員名簿!Z14=1,"OK","NG")</f>
        <v>OK</v>
      </c>
      <c r="I44" s="82"/>
      <c r="J44" s="82"/>
    </row>
    <row r="45" spans="1:16" s="4" customFormat="1" ht="15.75" customHeight="1" thickBot="1">
      <c r="A45" s="82"/>
      <c r="B45" s="10"/>
      <c r="C45" s="160">
        <f>IF(COUNTIF(H43:H45,"OK")=3,1,0)</f>
        <v>1</v>
      </c>
      <c r="D45" s="253" t="s">
        <v>173</v>
      </c>
      <c r="E45" s="253"/>
      <c r="F45" s="253"/>
      <c r="G45" s="253"/>
      <c r="H45" s="157" t="str">
        <f>IF(③職員名簿!Z15=1,"OK","NG")</f>
        <v>OK</v>
      </c>
      <c r="I45" s="82"/>
      <c r="J45" s="82"/>
      <c r="K45" s="253" t="s">
        <v>142</v>
      </c>
      <c r="L45" s="223"/>
      <c r="M45" s="137">
        <f>M43-M18</f>
        <v>1</v>
      </c>
      <c r="N45" s="4" t="s">
        <v>78</v>
      </c>
      <c r="O45" s="73">
        <f>O27-M45</f>
        <v>1</v>
      </c>
      <c r="P45" s="4" t="s">
        <v>78</v>
      </c>
    </row>
    <row r="46" spans="1:16" s="4" customFormat="1" ht="15.75">
      <c r="A46" s="82"/>
      <c r="B46" s="10"/>
      <c r="C46" s="10"/>
      <c r="D46" s="10"/>
      <c r="E46" s="82"/>
      <c r="F46" s="10"/>
      <c r="G46" s="10"/>
      <c r="H46" s="10"/>
      <c r="I46" s="82"/>
      <c r="J46" s="82"/>
      <c r="K46" s="145" t="s">
        <v>177</v>
      </c>
    </row>
    <row r="47" spans="1:16" s="4" customFormat="1" ht="18.75" customHeight="1">
      <c r="A47" s="82"/>
      <c r="B47" s="10"/>
      <c r="C47" s="10"/>
      <c r="D47" s="10"/>
      <c r="E47" s="82"/>
      <c r="F47" s="10"/>
      <c r="G47" s="10"/>
      <c r="H47" s="10"/>
      <c r="K47" s="251" t="str">
        <f>IF(L40=0,"",IF($O$45&gt;=0,IF($N$27=1,"障害児保育加算　適用OK","障害児保育加算　適用不可（基本分）"),"障害児保育加算　適用不可（職員数）"))</f>
        <v>障害児保育加算　適用OK</v>
      </c>
      <c r="L47" s="251"/>
      <c r="M47" s="251"/>
    </row>
    <row r="48" spans="1:16" s="4" customFormat="1" ht="15.75">
      <c r="B48" s="64"/>
      <c r="C48" s="64"/>
      <c r="D48" s="64"/>
      <c r="F48" s="64"/>
      <c r="G48" s="64"/>
      <c r="H48" s="64"/>
    </row>
    <row r="49" spans="1:16" s="4" customFormat="1">
      <c r="B49" s="64"/>
      <c r="C49" s="64"/>
      <c r="D49" s="64"/>
      <c r="F49" s="64"/>
      <c r="G49" s="64"/>
      <c r="H49" s="64"/>
      <c r="J49"/>
    </row>
    <row r="50" spans="1:16">
      <c r="A50" s="4"/>
      <c r="B50" s="64"/>
      <c r="C50" s="64"/>
      <c r="D50" s="64"/>
      <c r="E50" s="4"/>
      <c r="F50" s="64"/>
      <c r="G50" s="64"/>
      <c r="H50" s="64"/>
      <c r="I50" s="4"/>
      <c r="K50" s="4"/>
      <c r="L50" s="4"/>
      <c r="M50" s="4"/>
      <c r="N50" s="4"/>
      <c r="O50" s="4"/>
      <c r="P50" s="4"/>
    </row>
    <row r="51" spans="1:16">
      <c r="B51" s="64"/>
      <c r="C51" s="64"/>
      <c r="D51" s="64"/>
      <c r="E51" s="4"/>
      <c r="F51" s="64"/>
      <c r="G51" s="64"/>
      <c r="H51" s="64"/>
      <c r="K51" s="4"/>
      <c r="L51" s="4"/>
      <c r="M51" s="4"/>
      <c r="N51" s="4"/>
      <c r="O51" s="4"/>
      <c r="P51" s="4"/>
    </row>
    <row r="52" spans="1:16">
      <c r="B52" s="64"/>
      <c r="C52" s="64"/>
      <c r="D52" s="64"/>
      <c r="E52" s="4"/>
      <c r="F52" s="64"/>
      <c r="G52" s="64"/>
      <c r="H52" s="64"/>
      <c r="K52" s="4"/>
      <c r="L52" s="4"/>
      <c r="M52" s="4"/>
      <c r="N52" s="4"/>
      <c r="O52" s="4"/>
      <c r="P52" s="4"/>
    </row>
    <row r="53" spans="1:16">
      <c r="B53" s="64"/>
      <c r="C53" s="64"/>
      <c r="D53" s="64"/>
      <c r="E53" s="4"/>
      <c r="F53" s="64"/>
      <c r="G53" s="64"/>
      <c r="H53" s="64"/>
      <c r="K53" s="4"/>
      <c r="L53" s="4"/>
      <c r="M53" s="4"/>
      <c r="N53" s="4"/>
      <c r="O53" s="4"/>
      <c r="P53" s="4"/>
    </row>
    <row r="54" spans="1:16">
      <c r="B54" s="64"/>
      <c r="C54" s="64"/>
      <c r="D54" s="64"/>
      <c r="E54" s="4"/>
      <c r="F54" s="64"/>
      <c r="G54" s="64"/>
      <c r="H54" s="64"/>
      <c r="K54" s="4"/>
      <c r="L54" s="4"/>
      <c r="M54" s="4"/>
      <c r="N54" s="4"/>
      <c r="O54" s="4"/>
      <c r="P54" s="4"/>
    </row>
    <row r="55" spans="1:16">
      <c r="B55" s="64"/>
      <c r="C55" s="64"/>
      <c r="D55" s="64"/>
      <c r="E55" s="4"/>
      <c r="F55" s="64"/>
      <c r="G55" s="64"/>
      <c r="H55" s="64"/>
      <c r="K55" s="4"/>
      <c r="L55" s="4"/>
      <c r="M55" s="4"/>
      <c r="N55" s="4"/>
      <c r="O55" s="4"/>
      <c r="P55" s="4"/>
    </row>
    <row r="56" spans="1:16">
      <c r="K56" s="4"/>
      <c r="L56" s="4"/>
      <c r="M56" s="4"/>
      <c r="N56" s="4"/>
      <c r="O56" s="4"/>
      <c r="P56" s="4"/>
    </row>
    <row r="57" spans="1:16">
      <c r="K57" s="4"/>
      <c r="L57" s="4"/>
      <c r="M57" s="4"/>
      <c r="N57" s="4"/>
      <c r="O57" s="4"/>
      <c r="P57" s="4"/>
    </row>
    <row r="58" spans="1:16">
      <c r="K58" s="4"/>
      <c r="L58" s="4"/>
      <c r="M58" s="4"/>
      <c r="N58" s="4"/>
      <c r="O58" s="4"/>
      <c r="P58" s="4"/>
    </row>
    <row r="59" spans="1:16">
      <c r="K59" s="4"/>
      <c r="L59" s="4"/>
      <c r="M59" s="4"/>
      <c r="N59" s="4"/>
      <c r="O59" s="4"/>
      <c r="P59" s="4"/>
    </row>
    <row r="60" spans="1:16">
      <c r="K60" s="4"/>
      <c r="L60" s="4"/>
      <c r="M60" s="4"/>
      <c r="N60" s="4"/>
      <c r="P60" s="4"/>
    </row>
    <row r="61" spans="1:16">
      <c r="K61" s="4"/>
      <c r="L61" s="4"/>
      <c r="M61" s="4"/>
      <c r="N61" s="4"/>
      <c r="P61" s="4"/>
    </row>
    <row r="62" spans="1:16">
      <c r="K62" s="4"/>
      <c r="L62" s="4"/>
      <c r="M62" s="4"/>
      <c r="N62" s="4"/>
    </row>
    <row r="63" spans="1:16">
      <c r="K63" s="4"/>
      <c r="L63" s="4"/>
      <c r="M63" s="4"/>
      <c r="N63" s="4"/>
    </row>
    <row r="64" spans="1:16">
      <c r="N64" s="4"/>
    </row>
  </sheetData>
  <sheetProtection sheet="1" objects="1" scenarios="1"/>
  <mergeCells count="27">
    <mergeCell ref="K10:M10"/>
    <mergeCell ref="K7:O7"/>
    <mergeCell ref="N4:O4"/>
    <mergeCell ref="B4:K4"/>
    <mergeCell ref="B1:N1"/>
    <mergeCell ref="A7:I7"/>
    <mergeCell ref="K8:M8"/>
    <mergeCell ref="B3:F3"/>
    <mergeCell ref="N3:O3"/>
    <mergeCell ref="D9:H9"/>
    <mergeCell ref="D10:H10"/>
    <mergeCell ref="K47:M47"/>
    <mergeCell ref="D11:H11"/>
    <mergeCell ref="D12:H12"/>
    <mergeCell ref="D13:H13"/>
    <mergeCell ref="K27:L27"/>
    <mergeCell ref="K20:L20"/>
    <mergeCell ref="A17:I17"/>
    <mergeCell ref="K24:L24"/>
    <mergeCell ref="K23:M23"/>
    <mergeCell ref="D45:G45"/>
    <mergeCell ref="K28:L29"/>
    <mergeCell ref="K43:L43"/>
    <mergeCell ref="K19:L19"/>
    <mergeCell ref="D43:G43"/>
    <mergeCell ref="D44:G44"/>
    <mergeCell ref="K45:L45"/>
  </mergeCells>
  <phoneticPr fontId="1"/>
  <pageMargins left="0.51181102362204722" right="0.51181102362204722" top="0.55118110236220474" bottom="0.55118110236220474" header="0.31496062992125984" footer="0.31496062992125984"/>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26"/>
  <sheetViews>
    <sheetView view="pageBreakPreview" zoomScaleNormal="100" zoomScaleSheetLayoutView="100" workbookViewId="0">
      <selection activeCell="A2" sqref="A2"/>
    </sheetView>
  </sheetViews>
  <sheetFormatPr defaultRowHeight="18.75"/>
  <sheetData>
    <row r="1" spans="1:1">
      <c r="A1" t="s">
        <v>227</v>
      </c>
    </row>
    <row r="21" spans="1:13">
      <c r="A21" s="109" t="s">
        <v>99</v>
      </c>
      <c r="B21" s="279" t="s">
        <v>183</v>
      </c>
      <c r="C21" s="279"/>
      <c r="D21" s="279"/>
      <c r="E21" s="279"/>
      <c r="F21" s="279"/>
      <c r="G21" s="279"/>
      <c r="H21" s="279"/>
      <c r="I21" s="279"/>
      <c r="J21" s="279"/>
      <c r="K21" s="279"/>
      <c r="L21" s="279"/>
      <c r="M21" s="279"/>
    </row>
    <row r="22" spans="1:13" ht="18.75" customHeight="1">
      <c r="A22" s="110" t="s">
        <v>100</v>
      </c>
      <c r="B22" s="279" t="s">
        <v>185</v>
      </c>
      <c r="C22" s="279"/>
      <c r="D22" s="279"/>
      <c r="E22" s="279"/>
      <c r="F22" s="279"/>
      <c r="G22" s="279"/>
      <c r="H22" s="279"/>
      <c r="I22" s="279"/>
      <c r="J22" s="279"/>
      <c r="K22" s="279"/>
      <c r="L22" s="279"/>
      <c r="M22" s="279"/>
    </row>
    <row r="23" spans="1:13" ht="18.75" customHeight="1">
      <c r="A23" s="110" t="s">
        <v>101</v>
      </c>
      <c r="B23" s="280" t="s">
        <v>128</v>
      </c>
      <c r="C23" s="280"/>
      <c r="D23" s="280"/>
      <c r="E23" s="280"/>
      <c r="F23" s="280"/>
      <c r="G23" s="280"/>
      <c r="H23" s="280"/>
      <c r="I23" s="280"/>
      <c r="J23" s="280"/>
      <c r="K23" s="280"/>
      <c r="L23" s="280"/>
      <c r="M23" s="280"/>
    </row>
    <row r="24" spans="1:13">
      <c r="A24" s="110" t="s">
        <v>184</v>
      </c>
      <c r="B24" s="154" t="s">
        <v>129</v>
      </c>
      <c r="C24" s="123"/>
      <c r="D24" s="123"/>
      <c r="E24" s="123"/>
      <c r="F24" s="123"/>
      <c r="G24" s="123"/>
      <c r="H24" s="123"/>
      <c r="I24" s="123"/>
      <c r="J24" s="123"/>
      <c r="K24" s="123"/>
      <c r="L24" s="123"/>
      <c r="M24" s="123"/>
    </row>
    <row r="25" spans="1:13">
      <c r="A25" s="110"/>
      <c r="B25" s="123"/>
      <c r="C25" s="123"/>
      <c r="D25" s="123"/>
      <c r="E25" s="123"/>
      <c r="F25" s="123"/>
      <c r="G25" s="123"/>
      <c r="H25" s="123"/>
      <c r="I25" s="123"/>
      <c r="J25" s="123"/>
      <c r="K25" s="123"/>
      <c r="L25" s="123"/>
      <c r="M25" s="123"/>
    </row>
    <row r="26" spans="1:13">
      <c r="M26" s="111" t="s">
        <v>102</v>
      </c>
    </row>
  </sheetData>
  <sheetProtection sheet="1" objects="1" scenarios="1"/>
  <mergeCells count="3">
    <mergeCell ref="B22:M22"/>
    <mergeCell ref="B21:M21"/>
    <mergeCell ref="B23:M23"/>
  </mergeCells>
  <phoneticPr fontId="1"/>
  <pageMargins left="0.7" right="0.7" top="0.75" bottom="0.75" header="0.3" footer="0.3"/>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E55"/>
  <sheetViews>
    <sheetView view="pageBreakPreview" zoomScale="55" zoomScaleNormal="55" zoomScaleSheetLayoutView="55" workbookViewId="0">
      <selection activeCell="A3" sqref="A3"/>
    </sheetView>
  </sheetViews>
  <sheetFormatPr defaultRowHeight="18.75"/>
  <cols>
    <col min="17" max="17" width="8.875" customWidth="1"/>
  </cols>
  <sheetData>
    <row r="1" spans="1:13" ht="18.75" customHeight="1">
      <c r="A1" s="281" t="s">
        <v>228</v>
      </c>
      <c r="B1" s="281"/>
      <c r="C1" s="281"/>
      <c r="D1" s="281"/>
      <c r="E1" s="281"/>
      <c r="F1" s="281"/>
      <c r="G1" s="281"/>
      <c r="H1" s="281"/>
      <c r="I1" s="281"/>
      <c r="J1" s="281"/>
      <c r="K1" s="281"/>
      <c r="L1" s="281"/>
      <c r="M1" s="281"/>
    </row>
    <row r="2" spans="1:13" ht="18.75" customHeight="1">
      <c r="A2" s="281"/>
      <c r="B2" s="281"/>
      <c r="C2" s="281"/>
      <c r="D2" s="281"/>
      <c r="E2" s="281"/>
      <c r="F2" s="281"/>
      <c r="G2" s="281"/>
      <c r="H2" s="281"/>
      <c r="I2" s="281"/>
      <c r="J2" s="281"/>
      <c r="K2" s="281"/>
      <c r="L2" s="281"/>
      <c r="M2" s="281"/>
    </row>
    <row r="3" spans="1:13" ht="18.75" customHeight="1">
      <c r="A3" s="127"/>
      <c r="B3" s="127"/>
      <c r="C3" s="127"/>
      <c r="D3" s="127"/>
      <c r="E3" s="127"/>
      <c r="F3" s="127"/>
      <c r="G3" s="127"/>
      <c r="H3" s="127"/>
      <c r="I3" s="127"/>
      <c r="J3" s="127"/>
      <c r="K3" s="127"/>
      <c r="L3" s="127"/>
      <c r="M3" s="127"/>
    </row>
    <row r="50" spans="1:31">
      <c r="A50" t="s">
        <v>182</v>
      </c>
    </row>
    <row r="55" spans="1:31">
      <c r="AE55" s="111" t="s">
        <v>103</v>
      </c>
    </row>
  </sheetData>
  <sheetProtection sheet="1" objects="1" scenarios="1"/>
  <mergeCells count="1">
    <mergeCell ref="A1:M2"/>
  </mergeCells>
  <phoneticPr fontId="1"/>
  <pageMargins left="0.7" right="0.7" top="0.75" bottom="0.75" header="0.3" footer="0.3"/>
  <pageSetup paperSize="9" scale="43"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16"/>
  <sheetViews>
    <sheetView workbookViewId="0">
      <selection activeCell="A2" sqref="A2"/>
    </sheetView>
  </sheetViews>
  <sheetFormatPr defaultRowHeight="18.75"/>
  <cols>
    <col min="2" max="2" width="10.25" bestFit="1" customWidth="1"/>
    <col min="3" max="3" width="55.625" customWidth="1"/>
  </cols>
  <sheetData>
    <row r="1" spans="1:3" ht="26.25" thickBot="1">
      <c r="A1" s="282">
        <v>0.99</v>
      </c>
      <c r="B1" s="283"/>
      <c r="C1" s="169"/>
    </row>
    <row r="2" spans="1:3">
      <c r="A2" s="45" t="s">
        <v>109</v>
      </c>
      <c r="B2" s="45" t="s">
        <v>110</v>
      </c>
      <c r="C2" s="45" t="s">
        <v>111</v>
      </c>
    </row>
    <row r="3" spans="1:3">
      <c r="A3" s="187">
        <v>0.1</v>
      </c>
      <c r="B3" s="117">
        <v>44167</v>
      </c>
      <c r="C3" s="45" t="s">
        <v>192</v>
      </c>
    </row>
    <row r="4" spans="1:3">
      <c r="A4" s="187">
        <v>0.11</v>
      </c>
      <c r="B4" s="117">
        <v>44323</v>
      </c>
      <c r="C4" s="45" t="s">
        <v>213</v>
      </c>
    </row>
    <row r="5" spans="1:3">
      <c r="A5" s="187">
        <v>1</v>
      </c>
      <c r="B5" s="117">
        <v>44371</v>
      </c>
      <c r="C5" s="45" t="s">
        <v>226</v>
      </c>
    </row>
    <row r="6" spans="1:3">
      <c r="A6" s="187">
        <v>0</v>
      </c>
      <c r="B6" s="117">
        <v>44573</v>
      </c>
      <c r="C6" s="45" t="s">
        <v>215</v>
      </c>
    </row>
    <row r="7" spans="1:3">
      <c r="A7" s="187">
        <v>0.01</v>
      </c>
      <c r="B7" s="117">
        <v>44573</v>
      </c>
      <c r="C7" s="45" t="s">
        <v>222</v>
      </c>
    </row>
    <row r="8" spans="1:3">
      <c r="A8" s="187"/>
      <c r="B8" s="45"/>
      <c r="C8" s="45" t="s">
        <v>223</v>
      </c>
    </row>
    <row r="9" spans="1:3">
      <c r="A9" s="187">
        <v>0.2</v>
      </c>
      <c r="B9" s="117">
        <v>44649</v>
      </c>
      <c r="C9" s="45" t="s">
        <v>225</v>
      </c>
    </row>
    <row r="10" spans="1:3">
      <c r="A10" s="187">
        <v>0.99</v>
      </c>
      <c r="B10" s="117">
        <v>44656</v>
      </c>
      <c r="C10" s="45" t="s">
        <v>229</v>
      </c>
    </row>
    <row r="11" spans="1:3">
      <c r="A11" s="187"/>
      <c r="B11" s="117"/>
      <c r="C11" s="45"/>
    </row>
    <row r="12" spans="1:3">
      <c r="A12" s="187"/>
      <c r="B12" s="117"/>
      <c r="C12" s="45"/>
    </row>
    <row r="13" spans="1:3">
      <c r="A13" s="187"/>
      <c r="B13" s="117"/>
      <c r="C13" s="45"/>
    </row>
    <row r="14" spans="1:3">
      <c r="A14" s="187"/>
      <c r="B14" s="117"/>
      <c r="C14" s="45"/>
    </row>
    <row r="15" spans="1:3">
      <c r="A15" s="187"/>
      <c r="B15" s="117"/>
      <c r="C15" s="45"/>
    </row>
    <row r="16" spans="1:3">
      <c r="A16" s="187"/>
      <c r="B16" s="117"/>
      <c r="C16" s="45"/>
    </row>
  </sheetData>
  <mergeCells count="1">
    <mergeCell ref="A1:B1"/>
  </mergeCells>
  <phoneticPr fontId="1"/>
  <pageMargins left="0.7" right="0.7" top="0.75" bottom="0.75"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①基本情報</vt:lpstr>
      <vt:lpstr>②児童名簿</vt:lpstr>
      <vt:lpstr>③職員名簿</vt:lpstr>
      <vt:lpstr>④加算</vt:lpstr>
      <vt:lpstr>⑤集計表</vt:lpstr>
      <vt:lpstr>職員配置</vt:lpstr>
      <vt:lpstr>各加算の関係性</vt:lpstr>
      <vt:lpstr>改修履歴</vt:lpstr>
      <vt:lpstr>①基本情報!Print_Area</vt:lpstr>
      <vt:lpstr>②児童名簿!Print_Area</vt:lpstr>
      <vt:lpstr>③職員名簿!Print_Area</vt:lpstr>
      <vt:lpstr>④加算!Print_Area</vt:lpstr>
      <vt:lpstr>⑤集計表!Print_Area</vt:lpstr>
      <vt:lpstr>各加算の関係性!Print_Area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三木市役所</dc:creator>
  <cp:lastModifiedBy>三木市役所</cp:lastModifiedBy>
  <cp:lastPrinted>2022-06-27T04:37:12Z</cp:lastPrinted>
  <dcterms:created xsi:type="dcterms:W3CDTF">2020-01-20T06:10:49Z</dcterms:created>
  <dcterms:modified xsi:type="dcterms:W3CDTF">2022-09-27T04:06:17Z</dcterms:modified>
</cp:coreProperties>
</file>